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filterPrivacy="1"/>
  <xr:revisionPtr revIDLastSave="0" documentId="13_ncr:1_{15DEA1B1-1467-4AE9-8BDE-D0EA5425C0F7}" xr6:coauthVersionLast="47" xr6:coauthVersionMax="47" xr10:uidLastSave="{00000000-0000-0000-0000-000000000000}"/>
  <bookViews>
    <workbookView xWindow="-110" yWindow="-110" windowWidth="19420" windowHeight="10420" tabRatio="846" firstSheet="2" activeTab="8" xr2:uid="{00000000-000D-0000-FFFF-FFFF00000000}"/>
  </bookViews>
  <sheets>
    <sheet name="Mode d'emploi" sheetId="16" r:id="rId1"/>
    <sheet name="Exemple" sheetId="17" r:id="rId2"/>
    <sheet name="Comparatif" sheetId="12" r:id="rId3"/>
    <sheet name="Fournisseur #1" sheetId="15" r:id="rId4"/>
    <sheet name="Fournisseur #2" sheetId="1" r:id="rId5"/>
    <sheet name="Fournisseur #3" sheetId="3" r:id="rId6"/>
    <sheet name="Fournisseur #4" sheetId="5" r:id="rId7"/>
    <sheet name="Fournisseur #5" sheetId="6" r:id="rId8"/>
    <sheet name="Fournisseur #6" sheetId="7" r:id="rId9"/>
  </sheets>
  <externalReferences>
    <externalReference r:id="rId10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1" i="7" l="1"/>
  <c r="D41" i="7" s="1"/>
  <c r="E41" i="7" s="1"/>
  <c r="F41" i="7" s="1"/>
  <c r="C41" i="6"/>
  <c r="D41" i="6" s="1"/>
  <c r="E41" i="6" s="1"/>
  <c r="F41" i="6" s="1"/>
  <c r="C41" i="5"/>
  <c r="D41" i="5" s="1"/>
  <c r="E41" i="5" s="1"/>
  <c r="F41" i="5" s="1"/>
  <c r="C41" i="3"/>
  <c r="D41" i="3" s="1"/>
  <c r="E41" i="3" s="1"/>
  <c r="F41" i="3" s="1"/>
  <c r="C41" i="1"/>
  <c r="D41" i="1" s="1"/>
  <c r="E41" i="1" s="1"/>
  <c r="F41" i="1" s="1"/>
  <c r="C41" i="15"/>
  <c r="D41" i="15" s="1"/>
  <c r="E41" i="15" s="1"/>
  <c r="F41" i="15" s="1"/>
  <c r="F2" i="17"/>
  <c r="E2" i="17"/>
  <c r="D2" i="17"/>
  <c r="C2" i="17"/>
  <c r="B2" i="17"/>
  <c r="C9" i="17" l="1"/>
  <c r="F9" i="17"/>
  <c r="E9" i="17"/>
  <c r="D9" i="17"/>
  <c r="B9" i="17"/>
  <c r="B50" i="6" l="1"/>
  <c r="C50" i="6" l="1"/>
  <c r="G53" i="15" l="1"/>
  <c r="C9" i="12" s="1"/>
  <c r="G52" i="15"/>
  <c r="G50" i="15"/>
  <c r="G48" i="15"/>
  <c r="G47" i="15"/>
  <c r="G46" i="15"/>
  <c r="G45" i="15"/>
  <c r="C42" i="15"/>
  <c r="D42" i="15" s="1"/>
  <c r="E42" i="15" s="1"/>
  <c r="F42" i="15" s="1"/>
  <c r="E31" i="15"/>
  <c r="E29" i="15"/>
  <c r="E28" i="15"/>
  <c r="E27" i="15"/>
  <c r="E26" i="15"/>
  <c r="E23" i="15"/>
  <c r="E22" i="15"/>
  <c r="E21" i="15"/>
  <c r="E20" i="15"/>
  <c r="E19" i="15"/>
  <c r="E18" i="15"/>
  <c r="E17" i="15"/>
  <c r="E16" i="15"/>
  <c r="E14" i="15"/>
  <c r="E13" i="15"/>
  <c r="E12" i="15"/>
  <c r="E11" i="15"/>
  <c r="E35" i="15" l="1"/>
  <c r="C5" i="12" s="1"/>
  <c r="B56" i="15"/>
  <c r="C56" i="15"/>
  <c r="G49" i="15"/>
  <c r="D56" i="15"/>
  <c r="E56" i="15"/>
  <c r="G44" i="15"/>
  <c r="C6" i="12" s="1"/>
  <c r="G51" i="15"/>
  <c r="C8" i="12" s="1"/>
  <c r="C3" i="12" l="1"/>
  <c r="G56" i="15"/>
  <c r="F56" i="15"/>
  <c r="F50" i="5"/>
  <c r="E50" i="5"/>
  <c r="D50" i="5"/>
  <c r="C50" i="5"/>
  <c r="B50" i="5"/>
  <c r="C52" i="5"/>
  <c r="D52" i="5" s="1"/>
  <c r="E52" i="5" s="1"/>
  <c r="F52" i="5" s="1"/>
  <c r="E32" i="3"/>
  <c r="B48" i="3"/>
  <c r="C50" i="3" s="1"/>
  <c r="B49" i="7"/>
  <c r="B51" i="7" s="1"/>
  <c r="F44" i="7"/>
  <c r="E44" i="7"/>
  <c r="D44" i="7"/>
  <c r="C44" i="7"/>
  <c r="B44" i="7"/>
  <c r="C51" i="7" l="1"/>
  <c r="D51" i="7"/>
  <c r="D56" i="7" s="1"/>
  <c r="E51" i="7"/>
  <c r="F51" i="7"/>
  <c r="F56" i="7" s="1"/>
  <c r="D50" i="3"/>
  <c r="F50" i="3"/>
  <c r="E50" i="3"/>
  <c r="B50" i="3"/>
  <c r="G53" i="7"/>
  <c r="H9" i="12" s="1"/>
  <c r="G52" i="7"/>
  <c r="E56" i="7"/>
  <c r="C56" i="7"/>
  <c r="G50" i="7"/>
  <c r="G49" i="7"/>
  <c r="G48" i="7"/>
  <c r="G47" i="7"/>
  <c r="G46" i="7"/>
  <c r="G45" i="7"/>
  <c r="G44" i="7"/>
  <c r="H6" i="12" s="1"/>
  <c r="C42" i="7"/>
  <c r="D42" i="7" s="1"/>
  <c r="E42" i="7" s="1"/>
  <c r="F42" i="7" s="1"/>
  <c r="E31" i="7"/>
  <c r="E29" i="7"/>
  <c r="E28" i="7"/>
  <c r="E27" i="7"/>
  <c r="E26" i="7"/>
  <c r="E23" i="7"/>
  <c r="E22" i="7"/>
  <c r="E21" i="7"/>
  <c r="E20" i="7"/>
  <c r="E19" i="7"/>
  <c r="E18" i="7"/>
  <c r="E17" i="7"/>
  <c r="E16" i="7"/>
  <c r="E14" i="7"/>
  <c r="E13" i="7"/>
  <c r="E12" i="7"/>
  <c r="E11" i="7"/>
  <c r="G52" i="6"/>
  <c r="G9" i="12" s="1"/>
  <c r="G51" i="6"/>
  <c r="G49" i="6"/>
  <c r="G48" i="6"/>
  <c r="G47" i="6"/>
  <c r="G46" i="6"/>
  <c r="G45" i="6"/>
  <c r="G44" i="6"/>
  <c r="G43" i="6"/>
  <c r="G6" i="12" s="1"/>
  <c r="C42" i="6"/>
  <c r="E31" i="6"/>
  <c r="E29" i="6"/>
  <c r="E28" i="6"/>
  <c r="E27" i="6"/>
  <c r="E26" i="6"/>
  <c r="E23" i="6"/>
  <c r="E22" i="6"/>
  <c r="E21" i="6"/>
  <c r="E20" i="6"/>
  <c r="E19" i="6"/>
  <c r="E18" i="6"/>
  <c r="E17" i="6"/>
  <c r="E16" i="6"/>
  <c r="E14" i="6"/>
  <c r="E13" i="6"/>
  <c r="E12" i="6"/>
  <c r="E11" i="6"/>
  <c r="G52" i="5"/>
  <c r="F9" i="12" s="1"/>
  <c r="G51" i="5"/>
  <c r="F55" i="5"/>
  <c r="E55" i="5"/>
  <c r="D55" i="5"/>
  <c r="C55" i="5"/>
  <c r="G50" i="5"/>
  <c r="F8" i="12" s="1"/>
  <c r="G49" i="5"/>
  <c r="G48" i="5"/>
  <c r="G47" i="5"/>
  <c r="G46" i="5"/>
  <c r="G45" i="5"/>
  <c r="G44" i="5"/>
  <c r="G43" i="5"/>
  <c r="F6" i="12" s="1"/>
  <c r="C42" i="5"/>
  <c r="D42" i="5" s="1"/>
  <c r="E42" i="5" s="1"/>
  <c r="F42" i="5" s="1"/>
  <c r="E31" i="5"/>
  <c r="E29" i="5"/>
  <c r="E28" i="5"/>
  <c r="E27" i="5"/>
  <c r="E26" i="5"/>
  <c r="E23" i="5"/>
  <c r="E22" i="5"/>
  <c r="E21" i="5"/>
  <c r="E20" i="5"/>
  <c r="E19" i="5"/>
  <c r="E18" i="5"/>
  <c r="E17" i="5"/>
  <c r="E16" i="5"/>
  <c r="E14" i="5"/>
  <c r="E13" i="5"/>
  <c r="E12" i="5"/>
  <c r="E11" i="5"/>
  <c r="G52" i="3"/>
  <c r="E9" i="12" s="1"/>
  <c r="G51" i="3"/>
  <c r="G49" i="3"/>
  <c r="G48" i="3"/>
  <c r="G47" i="3"/>
  <c r="G46" i="3"/>
  <c r="G45" i="3"/>
  <c r="G44" i="3"/>
  <c r="C42" i="3"/>
  <c r="E31" i="3"/>
  <c r="E29" i="3"/>
  <c r="E28" i="3"/>
  <c r="E27" i="3"/>
  <c r="E26" i="3"/>
  <c r="E23" i="3"/>
  <c r="E22" i="3"/>
  <c r="E21" i="3"/>
  <c r="E20" i="3"/>
  <c r="E19" i="3"/>
  <c r="E18" i="3"/>
  <c r="E17" i="3"/>
  <c r="E16" i="3"/>
  <c r="E14" i="3"/>
  <c r="E13" i="3"/>
  <c r="E12" i="3"/>
  <c r="E11" i="3"/>
  <c r="B44" i="1"/>
  <c r="E32" i="1"/>
  <c r="E35" i="5" l="1"/>
  <c r="G51" i="7"/>
  <c r="H8" i="12" s="1"/>
  <c r="E35" i="7"/>
  <c r="E35" i="3"/>
  <c r="E5" i="12" s="1"/>
  <c r="E35" i="6"/>
  <c r="G5" i="12" s="1"/>
  <c r="D42" i="6"/>
  <c r="D50" i="6"/>
  <c r="B56" i="7"/>
  <c r="B55" i="6"/>
  <c r="B55" i="5"/>
  <c r="C55" i="3"/>
  <c r="D42" i="3"/>
  <c r="B55" i="3"/>
  <c r="F5" i="12" l="1"/>
  <c r="F3" i="12" s="1"/>
  <c r="G55" i="5"/>
  <c r="H5" i="12"/>
  <c r="H3" i="12" s="1"/>
  <c r="G56" i="7"/>
  <c r="C55" i="6"/>
  <c r="E42" i="6"/>
  <c r="E50" i="6"/>
  <c r="E42" i="3"/>
  <c r="D55" i="6" l="1"/>
  <c r="F42" i="6"/>
  <c r="F50" i="6"/>
  <c r="F42" i="3"/>
  <c r="F55" i="6" l="1"/>
  <c r="G50" i="6"/>
  <c r="G8" i="12" s="1"/>
  <c r="G3" i="12" s="1"/>
  <c r="E55" i="6"/>
  <c r="G55" i="6" s="1"/>
  <c r="F55" i="3"/>
  <c r="D55" i="3"/>
  <c r="G43" i="3"/>
  <c r="E6" i="12" s="1"/>
  <c r="G50" i="3"/>
  <c r="E8" i="12" s="1"/>
  <c r="E55" i="3"/>
  <c r="E3" i="12" l="1"/>
  <c r="G55" i="3"/>
  <c r="C42" i="1"/>
  <c r="C43" i="1" s="1"/>
  <c r="B43" i="1"/>
  <c r="G52" i="1"/>
  <c r="D9" i="12" s="1"/>
  <c r="G51" i="1"/>
  <c r="G49" i="1"/>
  <c r="G48" i="1"/>
  <c r="G47" i="1"/>
  <c r="G46" i="1"/>
  <c r="G45" i="1"/>
  <c r="G44" i="1"/>
  <c r="D6" i="12" s="1"/>
  <c r="E31" i="1"/>
  <c r="E29" i="1"/>
  <c r="E28" i="1"/>
  <c r="E27" i="1"/>
  <c r="E26" i="1"/>
  <c r="E23" i="1"/>
  <c r="E22" i="1"/>
  <c r="E21" i="1"/>
  <c r="E20" i="1"/>
  <c r="E19" i="1"/>
  <c r="E18" i="1"/>
  <c r="E17" i="1"/>
  <c r="E16" i="1"/>
  <c r="E14" i="1"/>
  <c r="E13" i="1"/>
  <c r="E12" i="1"/>
  <c r="E11" i="1"/>
  <c r="D42" i="1" l="1"/>
  <c r="E42" i="1" s="1"/>
  <c r="E43" i="1" s="1"/>
  <c r="F42" i="1"/>
  <c r="F43" i="1" s="1"/>
  <c r="D43" i="1"/>
  <c r="D50" i="1" s="1"/>
  <c r="C50" i="1"/>
  <c r="C55" i="1" s="1"/>
  <c r="B50" i="1"/>
  <c r="B55" i="1" s="1"/>
  <c r="E35" i="1"/>
  <c r="E50" i="1" l="1"/>
  <c r="G43" i="1"/>
  <c r="D5" i="12"/>
  <c r="F50" i="1"/>
  <c r="F55" i="1" s="1"/>
  <c r="E55" i="1"/>
  <c r="D55" i="1"/>
  <c r="G50" i="1" l="1"/>
  <c r="D8" i="12" l="1"/>
  <c r="D3" i="12" s="1"/>
  <c r="G55" i="1"/>
</calcChain>
</file>

<file path=xl/sharedStrings.xml><?xml version="1.0" encoding="utf-8"?>
<sst xmlns="http://schemas.openxmlformats.org/spreadsheetml/2006/main" count="435" uniqueCount="77">
  <si>
    <t>Mode d'emploi du comparatif Financier</t>
  </si>
  <si>
    <t>Cet outil permet de générer le comparatif financier en forme de barres, utilisés dans le modèle de présentation Powerpoint</t>
  </si>
  <si>
    <t>1. Voir l'onglet "exemple" pour comprendre le fonctionnement du fichier</t>
  </si>
  <si>
    <t>2. Renommer les onglets Fournisseurs #1… Fournisseur #6 avec le nom de chaque fournisseur. (Dupliquer les onglets si + de 6 fournisseurs)</t>
  </si>
  <si>
    <t>3. A partir de la proposition financière du fournisseur, remplir les rubriques d'implémentation (E10 à E33) afin d'obtenir le coût total d'implémentation (E36) - le total (en orange) est reporté dans le comparatif</t>
  </si>
  <si>
    <t>4. Renseigner les informations relatives à la licence logicielle (lignes 41 à 45) - le total (en vert) est reporté dans le comparatif</t>
  </si>
  <si>
    <t>5. Renseigner les informations relatives à la licence logicielle (lignes 41 à 45) - le total (en vert) est reporté dans le comparatif</t>
  </si>
  <si>
    <t>6. Renseigner les informations relatives à la maintenance et au support (lignes 50 et 51) - le total (en bleu) est reporté dans le comparatif</t>
  </si>
  <si>
    <t>7. Renseigner les informations relatives à l'hébergement (ligne 53) - le total (en violet) est reporté dans le comparatif</t>
  </si>
  <si>
    <t>8. Après avoir vérifié les formules, vous pouvez utiliser le comparatif pour votre présentation Powerpoint</t>
  </si>
  <si>
    <t>© Yoann GUIRIMAND - PHB 2019. Utilisation libre du document en conservant la mention de l'auteur</t>
  </si>
  <si>
    <t>Fournisseur #1</t>
  </si>
  <si>
    <t>Fournisseur #2</t>
  </si>
  <si>
    <t>Fournisseur #3</t>
  </si>
  <si>
    <t>Fournisseur #4</t>
  </si>
  <si>
    <t>Fournisseur #5</t>
  </si>
  <si>
    <t>Coût Total de Possession (CTP) 5 ans</t>
  </si>
  <si>
    <t>Investissement initial</t>
  </si>
  <si>
    <t>Implémentation</t>
  </si>
  <si>
    <t>Licence</t>
  </si>
  <si>
    <t>Coûts d'exploitation</t>
  </si>
  <si>
    <t>Maintenance</t>
  </si>
  <si>
    <t>Hébergement Cloud</t>
  </si>
  <si>
    <t>Verif</t>
  </si>
  <si>
    <t>Fournisseur #6</t>
  </si>
  <si>
    <t>Implementation time</t>
  </si>
  <si>
    <t>Quickest implementation</t>
  </si>
  <si>
    <t>Longest implementation</t>
  </si>
  <si>
    <t>Average implementation</t>
  </si>
  <si>
    <t>Guarantee period (between go-live and first year maintenance fees)</t>
  </si>
  <si>
    <t>Software update procedure, join in annex if long</t>
  </si>
  <si>
    <t>Implementation - Gestion de projet, Analyse</t>
  </si>
  <si>
    <t>Coût par jour/homme</t>
  </si>
  <si>
    <t>Nombre de personnes</t>
  </si>
  <si>
    <t>Nombre de jours</t>
  </si>
  <si>
    <t>Total</t>
  </si>
  <si>
    <t>Chef de projet</t>
  </si>
  <si>
    <t>Expert technique</t>
  </si>
  <si>
    <t>Expert fonctionnel / Analyste</t>
  </si>
  <si>
    <t>Autre personnel (préciser)</t>
  </si>
  <si>
    <t>Implémentation: configuration et développement</t>
  </si>
  <si>
    <t>Module clients</t>
  </si>
  <si>
    <t>Module crédits</t>
  </si>
  <si>
    <t>Module épargne</t>
  </si>
  <si>
    <t>Comptabilité et RH</t>
  </si>
  <si>
    <t>Caisses &amp; front office</t>
  </si>
  <si>
    <t>Securité, Audit et Risques</t>
  </si>
  <si>
    <t>Reporting</t>
  </si>
  <si>
    <t>Configuration générale</t>
  </si>
  <si>
    <t>[autre rubrique spécifique au vendeur]</t>
  </si>
  <si>
    <t>Implémentation sur site</t>
  </si>
  <si>
    <t>Formation de formateurs</t>
  </si>
  <si>
    <t>Formation des responsables IT</t>
  </si>
  <si>
    <t>Tests utilisateurs et support Go-live</t>
  </si>
  <si>
    <t>Frais logistiques (per-diem...) et autres coûts à prendre en compte</t>
  </si>
  <si>
    <t>Implémentation: migration des données</t>
  </si>
  <si>
    <t>Migration des données dans le nouveau système</t>
  </si>
  <si>
    <t>Prix de la solution</t>
  </si>
  <si>
    <t>Réponses du vendeur</t>
  </si>
  <si>
    <t>Description du prix</t>
  </si>
  <si>
    <t>Décrivez votre modèle de prix de licence</t>
  </si>
  <si>
    <t>Licence + 20% AMC</t>
  </si>
  <si>
    <t>Modèle salternatifs proposés</t>
  </si>
  <si>
    <t>BUDGET - Licence</t>
  </si>
  <si>
    <t>Nombre de clients</t>
  </si>
  <si>
    <t>Nb utilisateurs</t>
  </si>
  <si>
    <t>Frais de licence et de service</t>
  </si>
  <si>
    <t>Frais optionnels d'implémentation</t>
  </si>
  <si>
    <t xml:space="preserve"> [autre rubrique spécifique au vendeur]</t>
  </si>
  <si>
    <t>mainteance et support</t>
  </si>
  <si>
    <t>Frais de licence optionnels, incluant le support</t>
  </si>
  <si>
    <t>Support utilisateur / IT Helpdesk</t>
  </si>
  <si>
    <t>maintenance annuelle</t>
  </si>
  <si>
    <t>Configuration et développements spécifiques</t>
  </si>
  <si>
    <t>hébergement (SaaS, IaaS...)</t>
  </si>
  <si>
    <t>Licence + 30% AMC</t>
  </si>
  <si>
    <t>Ce modèle de document, réalisé par ADA dans le cadre du programme Digital Finance Initiative, est disponible librement sur le site www.ada-microfinance.org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</si>
</sst>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€_-;\-* #,##0.00\ _€_-;_-* &quot;-&quot;??\ _€_-;_-@_-"/>
    <numFmt numFmtId="165" formatCode="&quot;$&quot;#,##0"/>
    <numFmt numFmtId="166" formatCode="#,##0\ &quot;€&quot;"/>
    <numFmt numFmtId="167" formatCode="#,##0\ _€"/>
  </numFmts>
  <fonts count="12" x14ac:knownFonts="1">
    <font>
      <sz val="11"/>
      <color theme="1"/>
      <name val="Calibri"/>
      <family val="2"/>
      <scheme val="minor"/>
    </font>
    <font>
      <sz val="12"/>
      <color indexed="9"/>
      <name val="Arial"/>
      <family val="2"/>
    </font>
    <font>
      <sz val="10"/>
      <name val="Arial"/>
      <family val="2"/>
    </font>
    <font>
      <b/>
      <sz val="10"/>
      <color indexed="18"/>
      <name val="Arial"/>
      <family val="2"/>
    </font>
    <font>
      <sz val="10"/>
      <color indexed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6"/>
      <name val="Calibri"/>
      <family val="2"/>
      <scheme val="minor"/>
    </font>
    <font>
      <i/>
      <sz val="9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indexed="5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66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164" fontId="8" fillId="0" borderId="0" applyFont="0" applyFill="0" applyBorder="0" applyAlignment="0" applyProtection="0"/>
  </cellStyleXfs>
  <cellXfs count="67">
    <xf numFmtId="0" fontId="0" fillId="0" borderId="0" xfId="0"/>
    <xf numFmtId="0" fontId="1" fillId="2" borderId="0" xfId="0" applyFont="1" applyFill="1" applyAlignment="1">
      <alignment horizontal="left" vertical="center"/>
    </xf>
    <xf numFmtId="0" fontId="3" fillId="3" borderId="1" xfId="1" applyFont="1" applyFill="1" applyBorder="1" applyAlignment="1">
      <alignment vertical="center"/>
    </xf>
    <xf numFmtId="0" fontId="3" fillId="3" borderId="2" xfId="1" applyFont="1" applyFill="1" applyBorder="1" applyAlignment="1">
      <alignment vertical="center"/>
    </xf>
    <xf numFmtId="0" fontId="4" fillId="0" borderId="3" xfId="1" applyFont="1" applyBorder="1" applyAlignment="1">
      <alignment horizontal="left" vertical="center" wrapText="1" indent="2"/>
    </xf>
    <xf numFmtId="0" fontId="3" fillId="3" borderId="3" xfId="1" applyFont="1" applyFill="1" applyBorder="1" applyAlignment="1">
      <alignment vertical="center" wrapText="1"/>
    </xf>
    <xf numFmtId="0" fontId="3" fillId="3" borderId="3" xfId="1" applyFont="1" applyFill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165" fontId="4" fillId="0" borderId="3" xfId="1" applyNumberFormat="1" applyFont="1" applyBorder="1" applyAlignment="1">
      <alignment horizontal="right" vertical="center" wrapText="1"/>
    </xf>
    <xf numFmtId="0" fontId="4" fillId="0" borderId="3" xfId="1" applyFont="1" applyBorder="1" applyAlignment="1">
      <alignment horizontal="right" vertical="center" wrapText="1"/>
    </xf>
    <xf numFmtId="0" fontId="5" fillId="0" borderId="0" xfId="0" applyFont="1" applyAlignment="1">
      <alignment horizontal="left" vertical="center" wrapText="1" indent="1"/>
    </xf>
    <xf numFmtId="0" fontId="1" fillId="2" borderId="0" xfId="1" applyFont="1" applyFill="1" applyAlignment="1">
      <alignment horizontal="left" vertical="center" wrapText="1" indent="1"/>
    </xf>
    <xf numFmtId="0" fontId="6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center" wrapText="1" indent="1"/>
    </xf>
    <xf numFmtId="0" fontId="7" fillId="0" borderId="0" xfId="0" applyFont="1" applyAlignment="1">
      <alignment horizontal="left" vertical="top" wrapText="1"/>
    </xf>
    <xf numFmtId="165" fontId="4" fillId="0" borderId="0" xfId="1" applyNumberFormat="1" applyFont="1" applyAlignment="1">
      <alignment horizontal="right" vertical="center" wrapText="1"/>
    </xf>
    <xf numFmtId="0" fontId="6" fillId="0" borderId="0" xfId="0" applyFont="1" applyAlignment="1">
      <alignment horizontal="left" vertical="center" wrapText="1" indent="1"/>
    </xf>
    <xf numFmtId="165" fontId="3" fillId="0" borderId="0" xfId="1" applyNumberFormat="1" applyFont="1" applyAlignment="1">
      <alignment horizontal="right" vertical="center" wrapText="1"/>
    </xf>
    <xf numFmtId="0" fontId="4" fillId="0" borderId="1" xfId="1" applyFont="1" applyBorder="1" applyAlignment="1">
      <alignment vertical="center"/>
    </xf>
    <xf numFmtId="166" fontId="0" fillId="0" borderId="0" xfId="0" applyNumberFormat="1"/>
    <xf numFmtId="0" fontId="0" fillId="5" borderId="0" xfId="0" applyFill="1"/>
    <xf numFmtId="0" fontId="10" fillId="0" borderId="0" xfId="0" applyFont="1"/>
    <xf numFmtId="164" fontId="0" fillId="0" borderId="0" xfId="2" applyFont="1"/>
    <xf numFmtId="0" fontId="0" fillId="0" borderId="0" xfId="0" applyAlignment="1">
      <alignment horizontal="left"/>
    </xf>
    <xf numFmtId="0" fontId="9" fillId="4" borderId="0" xfId="0" applyFont="1" applyFill="1" applyAlignment="1">
      <alignment horizontal="left"/>
    </xf>
    <xf numFmtId="167" fontId="0" fillId="5" borderId="0" xfId="0" applyNumberFormat="1" applyFill="1"/>
    <xf numFmtId="167" fontId="0" fillId="0" borderId="0" xfId="0" applyNumberFormat="1" applyAlignment="1">
      <alignment horizontal="right"/>
    </xf>
    <xf numFmtId="0" fontId="0" fillId="6" borderId="0" xfId="0" applyFill="1"/>
    <xf numFmtId="0" fontId="9" fillId="0" borderId="6" xfId="0" applyFont="1" applyBorder="1"/>
    <xf numFmtId="0" fontId="0" fillId="0" borderId="6" xfId="0" applyBorder="1"/>
    <xf numFmtId="0" fontId="11" fillId="0" borderId="6" xfId="0" applyFont="1" applyBorder="1"/>
    <xf numFmtId="167" fontId="0" fillId="4" borderId="0" xfId="0" applyNumberFormat="1" applyFill="1"/>
    <xf numFmtId="167" fontId="0" fillId="0" borderId="0" xfId="0" applyNumberFormat="1"/>
    <xf numFmtId="165" fontId="4" fillId="7" borderId="3" xfId="1" applyNumberFormat="1" applyFont="1" applyFill="1" applyBorder="1" applyAlignment="1">
      <alignment horizontal="right" vertical="center" wrapText="1"/>
    </xf>
    <xf numFmtId="165" fontId="4" fillId="8" borderId="0" xfId="1" applyNumberFormat="1" applyFont="1" applyFill="1" applyAlignment="1">
      <alignment horizontal="right" vertical="center" wrapText="1"/>
    </xf>
    <xf numFmtId="165" fontId="4" fillId="9" borderId="0" xfId="1" applyNumberFormat="1" applyFont="1" applyFill="1" applyAlignment="1">
      <alignment horizontal="right" vertical="center" wrapText="1"/>
    </xf>
    <xf numFmtId="0" fontId="3" fillId="3" borderId="2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65" fontId="4" fillId="0" borderId="3" xfId="1" applyNumberFormat="1" applyFont="1" applyBorder="1" applyAlignment="1">
      <alignment horizontal="center" vertical="center" wrapText="1"/>
    </xf>
    <xf numFmtId="165" fontId="4" fillId="0" borderId="0" xfId="1" applyNumberFormat="1" applyFont="1" applyAlignment="1">
      <alignment horizontal="center" vertical="center" wrapText="1"/>
    </xf>
    <xf numFmtId="0" fontId="0" fillId="0" borderId="0" xfId="0" applyAlignment="1">
      <alignment horizontal="center"/>
    </xf>
    <xf numFmtId="0" fontId="3" fillId="10" borderId="1" xfId="1" applyFont="1" applyFill="1" applyBorder="1" applyAlignment="1">
      <alignment horizontal="center" vertical="center"/>
    </xf>
    <xf numFmtId="165" fontId="4" fillId="11" borderId="0" xfId="1" applyNumberFormat="1" applyFont="1" applyFill="1" applyAlignment="1">
      <alignment horizontal="right" vertical="center" wrapText="1"/>
    </xf>
    <xf numFmtId="0" fontId="0" fillId="0" borderId="7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3" xfId="1" applyFont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1" fillId="2" borderId="2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left" vertical="center"/>
    </xf>
    <xf numFmtId="0" fontId="3" fillId="3" borderId="4" xfId="1" applyFont="1" applyFill="1" applyBorder="1" applyAlignment="1">
      <alignment horizontal="left" vertical="center"/>
    </xf>
    <xf numFmtId="0" fontId="3" fillId="3" borderId="5" xfId="1" applyFont="1" applyFill="1" applyBorder="1" applyAlignment="1">
      <alignment horizontal="left" vertical="center"/>
    </xf>
    <xf numFmtId="0" fontId="4" fillId="0" borderId="1" xfId="1" applyFont="1" applyBorder="1" applyAlignment="1">
      <alignment horizontal="left" vertical="center" wrapText="1"/>
    </xf>
    <xf numFmtId="0" fontId="4" fillId="0" borderId="4" xfId="1" applyFont="1" applyBorder="1" applyAlignment="1">
      <alignment horizontal="left" vertical="center" wrapText="1"/>
    </xf>
    <xf numFmtId="0" fontId="4" fillId="0" borderId="5" xfId="1" applyFont="1" applyBorder="1" applyAlignment="1">
      <alignment horizontal="left" vertical="center" wrapText="1"/>
    </xf>
    <xf numFmtId="0" fontId="9" fillId="8" borderId="0" xfId="0" applyFont="1" applyFill="1" applyAlignment="1">
      <alignment horizontal="left"/>
    </xf>
    <xf numFmtId="167" fontId="9" fillId="8" borderId="0" xfId="0" applyNumberFormat="1" applyFont="1" applyFill="1" applyAlignment="1">
      <alignment horizontal="right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</cellXfs>
  <cellStyles count="3">
    <cellStyle name="Milliers" xfId="2" builtinId="3"/>
    <cellStyle name="Normal" xfId="0" builtinId="0"/>
    <cellStyle name="Normal 2" xfId="1" xr:uid="{FE2F055F-38A2-4E59-8EB3-BF603321A87E}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Exemple!$A$2</c:f>
              <c:strCache>
                <c:ptCount val="1"/>
                <c:pt idx="0">
                  <c:v>Coût Total de Possession (CTP) 5 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Exemple!$B$1:$F$1</c:f>
              <c:strCache>
                <c:ptCount val="5"/>
                <c:pt idx="0">
                  <c:v>Fournisseur #1</c:v>
                </c:pt>
                <c:pt idx="1">
                  <c:v>Fournisseur #2</c:v>
                </c:pt>
                <c:pt idx="2">
                  <c:v>Fournisseur #3</c:v>
                </c:pt>
                <c:pt idx="3">
                  <c:v>Fournisseur #4</c:v>
                </c:pt>
                <c:pt idx="4">
                  <c:v>Fournisseur #5</c:v>
                </c:pt>
              </c:strCache>
            </c:strRef>
          </c:cat>
          <c:val>
            <c:numRef>
              <c:f>Exemple!$B$2:$F$2</c:f>
              <c:numCache>
                <c:formatCode>#,##0\ _€</c:formatCode>
                <c:ptCount val="5"/>
                <c:pt idx="0">
                  <c:v>160000</c:v>
                </c:pt>
                <c:pt idx="1">
                  <c:v>70000</c:v>
                </c:pt>
                <c:pt idx="2">
                  <c:v>410000</c:v>
                </c:pt>
                <c:pt idx="3">
                  <c:v>135000</c:v>
                </c:pt>
                <c:pt idx="4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C1-44F9-B030-EAE7EBDE0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65173231"/>
        <c:axId val="1469537983"/>
      </c:barChart>
      <c:catAx>
        <c:axId val="14651732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9537983"/>
        <c:crosses val="autoZero"/>
        <c:auto val="1"/>
        <c:lblAlgn val="ctr"/>
        <c:lblOffset val="100"/>
        <c:noMultiLvlLbl val="0"/>
      </c:catAx>
      <c:valAx>
        <c:axId val="1469537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4651732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Comparatif!$B$3</c:f>
              <c:strCache>
                <c:ptCount val="1"/>
                <c:pt idx="0">
                  <c:v>Coût Total de Possession (CTP) 5 ans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Comparatif!$C$2:$H$2</c:f>
              <c:strCache>
                <c:ptCount val="6"/>
                <c:pt idx="0">
                  <c:v>Fournisseur #1</c:v>
                </c:pt>
                <c:pt idx="1">
                  <c:v>Fournisseur #2</c:v>
                </c:pt>
                <c:pt idx="2">
                  <c:v>Fournisseur #3</c:v>
                </c:pt>
                <c:pt idx="3">
                  <c:v>Fournisseur #4</c:v>
                </c:pt>
                <c:pt idx="4">
                  <c:v>Fournisseur #5</c:v>
                </c:pt>
                <c:pt idx="5">
                  <c:v>Fournisseur #6</c:v>
                </c:pt>
              </c:strCache>
            </c:strRef>
          </c:cat>
          <c:val>
            <c:numRef>
              <c:f>Comparatif!$C$3:$H$3</c:f>
              <c:numCache>
                <c:formatCode>#,##0\ _€</c:formatCode>
                <c:ptCount val="6"/>
                <c:pt idx="0">
                  <c:v>72500000</c:v>
                </c:pt>
                <c:pt idx="1">
                  <c:v>127600000</c:v>
                </c:pt>
                <c:pt idx="2">
                  <c:v>59550000</c:v>
                </c:pt>
                <c:pt idx="3">
                  <c:v>100832026.2112</c:v>
                </c:pt>
                <c:pt idx="4">
                  <c:v>126824103</c:v>
                </c:pt>
                <c:pt idx="5">
                  <c:v>668000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56-4E4B-914D-82E781A07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97204304"/>
        <c:axId val="591898592"/>
      </c:barChart>
      <c:catAx>
        <c:axId val="597204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1898592"/>
        <c:crosses val="autoZero"/>
        <c:auto val="1"/>
        <c:lblAlgn val="ctr"/>
        <c:lblOffset val="100"/>
        <c:noMultiLvlLbl val="0"/>
      </c:catAx>
      <c:valAx>
        <c:axId val="59189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\ _€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5972043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10</xdr:row>
      <xdr:rowOff>0</xdr:rowOff>
    </xdr:from>
    <xdr:to>
      <xdr:col>6</xdr:col>
      <xdr:colOff>126999</xdr:colOff>
      <xdr:row>24</xdr:row>
      <xdr:rowOff>133350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C6C2C9E2-C948-4CAB-8CC3-F177F8C13AF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15875</xdr:colOff>
      <xdr:row>9</xdr:row>
      <xdr:rowOff>95250</xdr:rowOff>
    </xdr:from>
    <xdr:to>
      <xdr:col>6</xdr:col>
      <xdr:colOff>612775</xdr:colOff>
      <xdr:row>24</xdr:row>
      <xdr:rowOff>76200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7D8DACDD-1067-426C-ACF0-AFDAF85EEC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295275</xdr:colOff>
      <xdr:row>0</xdr:row>
      <xdr:rowOff>127000</xdr:rowOff>
    </xdr:from>
    <xdr:to>
      <xdr:col>1</xdr:col>
      <xdr:colOff>771525</xdr:colOff>
      <xdr:row>0</xdr:row>
      <xdr:rowOff>429260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4D0E62D6-1A55-195F-2089-6CEFFA332C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57275" y="127000"/>
          <a:ext cx="476250" cy="302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596900</xdr:colOff>
      <xdr:row>0</xdr:row>
      <xdr:rowOff>107950</xdr:rowOff>
    </xdr:from>
    <xdr:to>
      <xdr:col>0</xdr:col>
      <xdr:colOff>1073150</xdr:colOff>
      <xdr:row>0</xdr:row>
      <xdr:rowOff>410210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B8F74D98-9B5E-4454-A8F0-2CF958AFDB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6900" y="107950"/>
          <a:ext cx="476250" cy="3022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69850</xdr:rowOff>
    </xdr:from>
    <xdr:to>
      <xdr:col>0</xdr:col>
      <xdr:colOff>1200150</xdr:colOff>
      <xdr:row>0</xdr:row>
      <xdr:rowOff>372110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E71C9C5-5408-4B44-8536-7D4CDDAD63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23900" y="69850"/>
          <a:ext cx="476250" cy="30226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711200</xdr:colOff>
      <xdr:row>0</xdr:row>
      <xdr:rowOff>50800</xdr:rowOff>
    </xdr:from>
    <xdr:to>
      <xdr:col>0</xdr:col>
      <xdr:colOff>1187450</xdr:colOff>
      <xdr:row>0</xdr:row>
      <xdr:rowOff>353060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E7F2A19-E351-48F9-B1F4-725176E4C6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200" y="50800"/>
          <a:ext cx="476250" cy="3022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755650</xdr:colOff>
      <xdr:row>0</xdr:row>
      <xdr:rowOff>69850</xdr:rowOff>
    </xdr:from>
    <xdr:to>
      <xdr:col>0</xdr:col>
      <xdr:colOff>1231900</xdr:colOff>
      <xdr:row>0</xdr:row>
      <xdr:rowOff>372110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4C9F2E1-1B45-40FE-9067-36C2417220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50" y="69850"/>
          <a:ext cx="476250" cy="302260"/>
        </a:xfrm>
        <a:prstGeom prst="rect">
          <a:avLst/>
        </a:prstGeom>
      </xdr:spPr>
    </xdr:pic>
    <xdr:clientData/>
  </xdr:twoCellAnchor>
  <xdr:twoCellAnchor editAs="oneCell">
    <xdr:from>
      <xdr:col>0</xdr:col>
      <xdr:colOff>755650</xdr:colOff>
      <xdr:row>0</xdr:row>
      <xdr:rowOff>69850</xdr:rowOff>
    </xdr:from>
    <xdr:to>
      <xdr:col>0</xdr:col>
      <xdr:colOff>1235075</xdr:colOff>
      <xdr:row>0</xdr:row>
      <xdr:rowOff>375285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682776A6-B46D-4016-9778-6ECA28F4A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5650" y="69850"/>
          <a:ext cx="476250" cy="30226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850900</xdr:colOff>
      <xdr:row>0</xdr:row>
      <xdr:rowOff>50800</xdr:rowOff>
    </xdr:from>
    <xdr:to>
      <xdr:col>0</xdr:col>
      <xdr:colOff>1327150</xdr:colOff>
      <xdr:row>0</xdr:row>
      <xdr:rowOff>356235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BF8D2E8-B568-4747-86DD-E97195D721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0900" y="50800"/>
          <a:ext cx="476250" cy="305435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609600</xdr:colOff>
      <xdr:row>0</xdr:row>
      <xdr:rowOff>38100</xdr:rowOff>
    </xdr:from>
    <xdr:to>
      <xdr:col>0</xdr:col>
      <xdr:colOff>1085850</xdr:colOff>
      <xdr:row>0</xdr:row>
      <xdr:rowOff>343535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6D73B04-A56F-410C-B877-EFA6B0D51B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38100"/>
          <a:ext cx="476250" cy="30543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Consulting/CBS%20Selection%20&amp;%20Implemetation/CBS%20Selection%20methodology%20&amp;%20Docs/Selection%20methodology%20and%20docs/RFP%20documents/finale/RFP_1_Financial%20off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Vendor profile"/>
      <sheetName val="2. Implementation effort"/>
      <sheetName val="3. Solution princing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368C22-EE05-44B8-ABD7-11B43246A375}">
  <dimension ref="B2:L15"/>
  <sheetViews>
    <sheetView workbookViewId="0">
      <selection activeCell="B1" sqref="B1"/>
    </sheetView>
  </sheetViews>
  <sheetFormatPr baseColWidth="10" defaultColWidth="10.85546875" defaultRowHeight="15" x14ac:dyDescent="0.25"/>
  <cols>
    <col min="1" max="16384" width="10.85546875" style="27"/>
  </cols>
  <sheetData>
    <row r="2" spans="2:12" x14ac:dyDescent="0.25">
      <c r="B2" s="28" t="s">
        <v>0</v>
      </c>
      <c r="C2" s="29"/>
      <c r="D2" s="29"/>
      <c r="E2" s="29"/>
      <c r="F2" s="29"/>
      <c r="G2" s="29"/>
      <c r="H2" s="29"/>
      <c r="I2" s="29"/>
      <c r="J2" s="29"/>
      <c r="K2" s="29"/>
    </row>
    <row r="3" spans="2:12" x14ac:dyDescent="0.25">
      <c r="B3" s="29"/>
      <c r="C3" s="29"/>
      <c r="D3" s="29"/>
      <c r="E3" s="29"/>
      <c r="F3" s="29"/>
      <c r="G3" s="29"/>
      <c r="H3" s="29"/>
      <c r="I3" s="29"/>
      <c r="J3" s="29"/>
      <c r="K3" s="29"/>
    </row>
    <row r="4" spans="2:12" x14ac:dyDescent="0.25">
      <c r="B4" s="29" t="s">
        <v>1</v>
      </c>
      <c r="C4" s="29"/>
      <c r="D4" s="29"/>
      <c r="E4" s="29"/>
      <c r="F4" s="29"/>
      <c r="G4" s="29"/>
      <c r="H4" s="29"/>
      <c r="I4" s="29"/>
      <c r="J4" s="29"/>
      <c r="K4" s="29"/>
    </row>
    <row r="5" spans="2:12" x14ac:dyDescent="0.25">
      <c r="B5" s="29"/>
      <c r="C5" s="29"/>
      <c r="D5" s="29"/>
      <c r="E5" s="29"/>
      <c r="F5" s="29"/>
      <c r="G5" s="29"/>
      <c r="H5" s="29"/>
      <c r="I5" s="29"/>
      <c r="J5" s="29"/>
      <c r="K5" s="29"/>
    </row>
    <row r="6" spans="2:12" x14ac:dyDescent="0.25">
      <c r="B6" s="29" t="s">
        <v>2</v>
      </c>
      <c r="C6" s="29"/>
      <c r="D6" s="29"/>
      <c r="E6" s="29"/>
      <c r="F6" s="29"/>
      <c r="G6" s="29"/>
      <c r="H6" s="29"/>
      <c r="I6" s="29"/>
      <c r="J6" s="29"/>
      <c r="K6" s="29"/>
    </row>
    <row r="7" spans="2:12" x14ac:dyDescent="0.25">
      <c r="B7" s="29" t="s">
        <v>3</v>
      </c>
      <c r="C7" s="29"/>
      <c r="D7" s="29"/>
      <c r="E7" s="29"/>
      <c r="F7" s="29"/>
      <c r="G7" s="29"/>
      <c r="H7" s="29"/>
      <c r="I7" s="29"/>
      <c r="J7" s="29"/>
      <c r="K7" s="29"/>
    </row>
    <row r="8" spans="2:12" ht="30.6" customHeight="1" x14ac:dyDescent="0.25">
      <c r="B8" s="48" t="s">
        <v>4</v>
      </c>
      <c r="C8" s="49"/>
      <c r="D8" s="49"/>
      <c r="E8" s="49"/>
      <c r="F8" s="49"/>
      <c r="G8" s="49"/>
      <c r="H8" s="49"/>
      <c r="I8" s="49"/>
      <c r="J8" s="49"/>
      <c r="K8" s="49"/>
      <c r="L8" s="49"/>
    </row>
    <row r="9" spans="2:12" x14ac:dyDescent="0.25">
      <c r="B9" s="29" t="s">
        <v>5</v>
      </c>
      <c r="C9" s="29"/>
      <c r="D9" s="29"/>
      <c r="E9" s="29"/>
      <c r="F9" s="29"/>
      <c r="G9" s="29"/>
      <c r="H9" s="29"/>
      <c r="I9" s="29"/>
      <c r="J9" s="29"/>
      <c r="K9" s="29"/>
    </row>
    <row r="10" spans="2:12" x14ac:dyDescent="0.25">
      <c r="B10" s="29" t="s">
        <v>6</v>
      </c>
      <c r="C10" s="29"/>
      <c r="D10" s="29"/>
      <c r="E10" s="29"/>
      <c r="F10" s="29"/>
      <c r="G10" s="29"/>
      <c r="H10" s="29"/>
      <c r="I10" s="29"/>
      <c r="J10" s="29"/>
      <c r="K10" s="29"/>
    </row>
    <row r="11" spans="2:12" x14ac:dyDescent="0.25">
      <c r="B11" s="29" t="s">
        <v>7</v>
      </c>
      <c r="C11" s="29"/>
      <c r="D11" s="29"/>
      <c r="E11" s="29"/>
      <c r="F11" s="29"/>
      <c r="G11" s="29"/>
      <c r="H11" s="29"/>
      <c r="I11" s="29"/>
      <c r="J11" s="29"/>
      <c r="K11" s="29"/>
    </row>
    <row r="12" spans="2:12" x14ac:dyDescent="0.25">
      <c r="B12" s="29" t="s">
        <v>8</v>
      </c>
      <c r="C12" s="29"/>
      <c r="D12" s="29"/>
      <c r="E12" s="29"/>
      <c r="F12" s="29"/>
      <c r="G12" s="29"/>
      <c r="H12" s="29"/>
      <c r="I12" s="29"/>
      <c r="J12" s="29"/>
      <c r="K12" s="29"/>
    </row>
    <row r="13" spans="2:12" x14ac:dyDescent="0.25">
      <c r="B13" s="45" t="s">
        <v>9</v>
      </c>
      <c r="C13" s="46"/>
      <c r="D13" s="46"/>
      <c r="E13" s="46"/>
      <c r="F13" s="46"/>
      <c r="G13" s="46"/>
      <c r="H13" s="46"/>
      <c r="I13" s="46"/>
      <c r="J13" s="46"/>
      <c r="K13" s="47"/>
    </row>
    <row r="14" spans="2:12" x14ac:dyDescent="0.25">
      <c r="B14" s="29"/>
      <c r="C14" s="29"/>
      <c r="D14" s="29"/>
      <c r="E14" s="29"/>
      <c r="F14" s="29"/>
      <c r="G14" s="29"/>
      <c r="H14" s="29"/>
      <c r="I14" s="29"/>
      <c r="J14" s="29"/>
      <c r="K14" s="29"/>
    </row>
    <row r="15" spans="2:12" x14ac:dyDescent="0.25">
      <c r="B15" s="30" t="s">
        <v>10</v>
      </c>
      <c r="C15" s="29"/>
      <c r="D15" s="29"/>
      <c r="E15" s="29"/>
      <c r="F15" s="29"/>
      <c r="G15" s="29"/>
      <c r="H15" s="29"/>
      <c r="I15" s="29"/>
      <c r="J15" s="29"/>
      <c r="K15" s="29"/>
    </row>
  </sheetData>
  <mergeCells count="2">
    <mergeCell ref="B13:K13"/>
    <mergeCell ref="B8:L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87FFB-A8E1-416B-AF52-CB90BC181697}">
  <dimension ref="A1:H9"/>
  <sheetViews>
    <sheetView topLeftCell="A9" workbookViewId="0">
      <selection activeCell="B4" sqref="B4"/>
    </sheetView>
  </sheetViews>
  <sheetFormatPr baseColWidth="10" defaultColWidth="11.42578125" defaultRowHeight="15" x14ac:dyDescent="0.25"/>
  <cols>
    <col min="1" max="1" width="31.7109375" bestFit="1" customWidth="1"/>
    <col min="2" max="6" width="13.85546875" customWidth="1"/>
  </cols>
  <sheetData>
    <row r="1" spans="1:8" x14ac:dyDescent="0.25">
      <c r="B1" t="s">
        <v>11</v>
      </c>
      <c r="C1" t="s">
        <v>12</v>
      </c>
      <c r="D1" t="s">
        <v>13</v>
      </c>
      <c r="E1" t="s">
        <v>14</v>
      </c>
      <c r="F1" t="s">
        <v>15</v>
      </c>
    </row>
    <row r="2" spans="1:8" x14ac:dyDescent="0.25">
      <c r="A2" s="24" t="s">
        <v>16</v>
      </c>
      <c r="B2" s="31">
        <f>SUM(B4:B8)</f>
        <v>160000</v>
      </c>
      <c r="C2" s="31">
        <f>SUM(C4:C8)</f>
        <v>70000</v>
      </c>
      <c r="D2" s="31">
        <f>SUM(D4:D8)</f>
        <v>410000</v>
      </c>
      <c r="E2" s="31">
        <f>SUM(E4:E8)</f>
        <v>135000</v>
      </c>
      <c r="F2" s="31">
        <f>SUM(F4:F8)</f>
        <v>100000</v>
      </c>
    </row>
    <row r="3" spans="1:8" x14ac:dyDescent="0.25">
      <c r="A3" s="20" t="s">
        <v>17</v>
      </c>
      <c r="B3" s="25"/>
      <c r="C3" s="25"/>
      <c r="D3" s="25"/>
      <c r="E3" s="25"/>
      <c r="F3" s="25"/>
      <c r="H3" s="19"/>
    </row>
    <row r="4" spans="1:8" x14ac:dyDescent="0.25">
      <c r="A4" t="s">
        <v>18</v>
      </c>
      <c r="B4" s="32">
        <v>10000</v>
      </c>
      <c r="C4" s="32">
        <v>10000</v>
      </c>
      <c r="D4" s="32">
        <v>70000</v>
      </c>
      <c r="E4" s="32">
        <v>20000</v>
      </c>
      <c r="F4" s="32">
        <v>5000</v>
      </c>
    </row>
    <row r="5" spans="1:8" x14ac:dyDescent="0.25">
      <c r="A5" t="s">
        <v>19</v>
      </c>
      <c r="B5" s="32">
        <v>70000</v>
      </c>
      <c r="C5" s="32">
        <v>30000</v>
      </c>
      <c r="D5" s="32">
        <v>120000</v>
      </c>
      <c r="E5" s="32">
        <v>30000</v>
      </c>
      <c r="F5" s="32">
        <v>35000</v>
      </c>
    </row>
    <row r="6" spans="1:8" x14ac:dyDescent="0.25">
      <c r="A6" s="20" t="s">
        <v>20</v>
      </c>
      <c r="B6" s="25"/>
      <c r="C6" s="25"/>
      <c r="D6" s="25"/>
      <c r="E6" s="25"/>
      <c r="F6" s="25"/>
    </row>
    <row r="7" spans="1:8" x14ac:dyDescent="0.25">
      <c r="A7" t="s">
        <v>21</v>
      </c>
      <c r="B7" s="32">
        <v>80000</v>
      </c>
      <c r="C7" s="32">
        <v>25000</v>
      </c>
      <c r="D7" s="32">
        <v>120000</v>
      </c>
      <c r="E7" s="32">
        <v>85000</v>
      </c>
      <c r="F7" s="32">
        <v>30000</v>
      </c>
    </row>
    <row r="8" spans="1:8" x14ac:dyDescent="0.25">
      <c r="A8" t="s">
        <v>22</v>
      </c>
      <c r="B8" s="32">
        <v>0</v>
      </c>
      <c r="C8" s="32">
        <v>5000</v>
      </c>
      <c r="D8" s="32">
        <v>100000</v>
      </c>
      <c r="E8" s="32">
        <v>0</v>
      </c>
      <c r="F8" s="32">
        <v>30000</v>
      </c>
    </row>
    <row r="9" spans="1:8" s="21" customFormat="1" ht="12" x14ac:dyDescent="0.2">
      <c r="A9" s="21" t="s">
        <v>23</v>
      </c>
      <c r="B9" s="21" t="str">
        <f>IF(B2=SUM(B4:B8),"OK","KO")</f>
        <v>OK</v>
      </c>
      <c r="C9" s="21" t="str">
        <f>IF(C2=SUM(C4:C8),"OK","KO")</f>
        <v>OK</v>
      </c>
      <c r="D9" s="21" t="str">
        <f>IF(D2=SUM(D4:D8),"OK","KO")</f>
        <v>OK</v>
      </c>
      <c r="E9" s="21" t="str">
        <f>IF(E2=SUM(E4:E8),"OK","KO")</f>
        <v>OK</v>
      </c>
      <c r="F9" s="21" t="str">
        <f>IF(F2=SUM(F4:F8),"OK","KO")</f>
        <v>OK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37B2F-11BA-4A99-BA04-1736182C5B85}">
  <dimension ref="B1:H9"/>
  <sheetViews>
    <sheetView workbookViewId="0">
      <selection sqref="A1:XFD1"/>
    </sheetView>
  </sheetViews>
  <sheetFormatPr baseColWidth="10" defaultColWidth="11.42578125" defaultRowHeight="15" x14ac:dyDescent="0.25"/>
  <cols>
    <col min="2" max="2" width="41.28515625" customWidth="1"/>
    <col min="3" max="3" width="17.85546875" customWidth="1"/>
    <col min="4" max="4" width="17.140625" customWidth="1"/>
    <col min="5" max="5" width="16.85546875" customWidth="1"/>
    <col min="6" max="6" width="17.5703125" customWidth="1"/>
    <col min="7" max="7" width="17.7109375" customWidth="1"/>
    <col min="8" max="8" width="16.85546875" customWidth="1"/>
  </cols>
  <sheetData>
    <row r="1" spans="2:8" ht="37.5" customHeight="1" x14ac:dyDescent="0.25">
      <c r="B1" s="62" t="s">
        <v>76</v>
      </c>
      <c r="C1" s="63"/>
      <c r="D1" s="63"/>
      <c r="E1" s="63"/>
      <c r="F1" s="63"/>
      <c r="G1" s="63"/>
      <c r="H1" s="64"/>
    </row>
    <row r="2" spans="2:8" x14ac:dyDescent="0.25">
      <c r="B2" s="23"/>
      <c r="C2" t="s">
        <v>11</v>
      </c>
      <c r="D2" t="s">
        <v>12</v>
      </c>
      <c r="E2" t="s">
        <v>13</v>
      </c>
      <c r="F2" t="s">
        <v>14</v>
      </c>
      <c r="G2" t="s">
        <v>15</v>
      </c>
      <c r="H2" t="s">
        <v>24</v>
      </c>
    </row>
    <row r="3" spans="2:8" x14ac:dyDescent="0.25">
      <c r="B3" s="60" t="s">
        <v>16</v>
      </c>
      <c r="C3" s="61">
        <f t="shared" ref="C3:H3" si="0">SUM(C4:C9)</f>
        <v>72500000</v>
      </c>
      <c r="D3" s="61">
        <f t="shared" si="0"/>
        <v>127600000</v>
      </c>
      <c r="E3" s="61">
        <f t="shared" si="0"/>
        <v>59550000</v>
      </c>
      <c r="F3" s="61">
        <f t="shared" si="0"/>
        <v>100832026.2112</v>
      </c>
      <c r="G3" s="61">
        <f t="shared" si="0"/>
        <v>126824103</v>
      </c>
      <c r="H3" s="61">
        <f t="shared" si="0"/>
        <v>668000</v>
      </c>
    </row>
    <row r="4" spans="2:8" x14ac:dyDescent="0.25">
      <c r="B4" s="20" t="s">
        <v>17</v>
      </c>
      <c r="C4" s="25"/>
      <c r="D4" s="25"/>
      <c r="E4" s="25"/>
      <c r="F4" s="25"/>
      <c r="G4" s="25"/>
      <c r="H4" s="25"/>
    </row>
    <row r="5" spans="2:8" x14ac:dyDescent="0.25">
      <c r="B5" s="23" t="s">
        <v>18</v>
      </c>
      <c r="C5" s="26">
        <f>'Fournisseur #1'!E35</f>
        <v>0</v>
      </c>
      <c r="D5" s="26">
        <f>'Fournisseur #2'!E35</f>
        <v>9300000</v>
      </c>
      <c r="E5" s="26">
        <f>'Fournisseur #3'!E35</f>
        <v>10300000</v>
      </c>
      <c r="F5" s="26">
        <f>'Fournisseur #4'!E35</f>
        <v>5000000</v>
      </c>
      <c r="G5" s="26">
        <f>'Fournisseur #5'!E35</f>
        <v>18333998</v>
      </c>
      <c r="H5" s="26">
        <f>'Fournisseur #6'!E35</f>
        <v>123000</v>
      </c>
    </row>
    <row r="6" spans="2:8" x14ac:dyDescent="0.25">
      <c r="B6" s="23" t="s">
        <v>19</v>
      </c>
      <c r="C6" s="26">
        <f>'Fournisseur #1'!G44</f>
        <v>72500000</v>
      </c>
      <c r="D6" s="26">
        <f>'Fournisseur #2'!G44</f>
        <v>32500000</v>
      </c>
      <c r="E6" s="26">
        <f>'Fournisseur #3'!G43</f>
        <v>20000000</v>
      </c>
      <c r="F6" s="26">
        <f>'Fournisseur #4'!G43</f>
        <v>35000000</v>
      </c>
      <c r="G6" s="26">
        <f>'Fournisseur #5'!G43</f>
        <v>32797850</v>
      </c>
      <c r="H6" s="26">
        <f>'Fournisseur #6'!G44</f>
        <v>162500</v>
      </c>
    </row>
    <row r="7" spans="2:8" x14ac:dyDescent="0.25">
      <c r="B7" s="20" t="s">
        <v>20</v>
      </c>
      <c r="C7" s="25"/>
      <c r="D7" s="25"/>
      <c r="E7" s="25"/>
      <c r="F7" s="25"/>
      <c r="G7" s="25"/>
      <c r="H7" s="25"/>
    </row>
    <row r="8" spans="2:8" x14ac:dyDescent="0.25">
      <c r="B8" s="23" t="s">
        <v>21</v>
      </c>
      <c r="C8" s="26">
        <f>'Fournisseur #1'!G51</f>
        <v>0</v>
      </c>
      <c r="D8" s="26">
        <f>'Fournisseur #2'!G50</f>
        <v>85800000</v>
      </c>
      <c r="E8" s="26">
        <f>'Fournisseur #3'!G50</f>
        <v>21750000</v>
      </c>
      <c r="F8" s="26">
        <f>'Fournisseur #4'!G50</f>
        <v>31500000</v>
      </c>
      <c r="G8" s="26">
        <f>'Fournisseur #5'!G50</f>
        <v>75692255</v>
      </c>
      <c r="H8" s="26">
        <f>'Fournisseur #6'!G51</f>
        <v>192500</v>
      </c>
    </row>
    <row r="9" spans="2:8" x14ac:dyDescent="0.25">
      <c r="B9" s="23" t="s">
        <v>22</v>
      </c>
      <c r="C9" s="26">
        <f>'Fournisseur #1'!G53</f>
        <v>0</v>
      </c>
      <c r="D9" s="26">
        <f>'Fournisseur #2'!G52</f>
        <v>0</v>
      </c>
      <c r="E9" s="26">
        <f>'Fournisseur #3'!G52</f>
        <v>7500000</v>
      </c>
      <c r="F9" s="26">
        <f>'Fournisseur #4'!G52</f>
        <v>29332026.211200003</v>
      </c>
      <c r="G9" s="26">
        <f>'Fournisseur #5'!G52</f>
        <v>0</v>
      </c>
      <c r="H9" s="26">
        <f>'Fournisseur #6'!G53</f>
        <v>190000</v>
      </c>
    </row>
  </sheetData>
  <mergeCells count="1">
    <mergeCell ref="B1:H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524CEE-C135-4E49-9C6F-230E4F03A19E}">
  <dimension ref="A1:H56"/>
  <sheetViews>
    <sheetView workbookViewId="0">
      <selection sqref="A1:H1"/>
    </sheetView>
  </sheetViews>
  <sheetFormatPr baseColWidth="10" defaultColWidth="8.7109375" defaultRowHeight="15" x14ac:dyDescent="0.25"/>
  <cols>
    <col min="1" max="1" width="65.5703125" bestFit="1" customWidth="1"/>
    <col min="2" max="2" width="12.42578125" style="42" customWidth="1"/>
    <col min="3" max="3" width="12.85546875" customWidth="1"/>
    <col min="4" max="4" width="13" customWidth="1"/>
    <col min="5" max="5" width="13.42578125" customWidth="1"/>
    <col min="6" max="6" width="9.85546875" bestFit="1" customWidth="1"/>
    <col min="7" max="7" width="12.5703125" customWidth="1"/>
  </cols>
  <sheetData>
    <row r="1" spans="1:8" ht="37.5" customHeight="1" x14ac:dyDescent="0.25">
      <c r="A1" s="65" t="s">
        <v>76</v>
      </c>
      <c r="B1" s="65"/>
      <c r="C1" s="65"/>
      <c r="D1" s="65"/>
      <c r="E1" s="65"/>
      <c r="F1" s="65"/>
      <c r="G1" s="65"/>
      <c r="H1" s="66"/>
    </row>
    <row r="3" spans="1:8" x14ac:dyDescent="0.25">
      <c r="A3" s="1" t="s">
        <v>18</v>
      </c>
      <c r="B3" s="51"/>
      <c r="C3" s="51"/>
      <c r="D3" s="51"/>
      <c r="E3" s="51"/>
    </row>
    <row r="4" spans="1:8" hidden="1" x14ac:dyDescent="0.25">
      <c r="A4" s="2" t="s">
        <v>25</v>
      </c>
      <c r="B4" s="36"/>
      <c r="C4" s="3"/>
      <c r="D4" s="52"/>
      <c r="E4" s="52"/>
    </row>
    <row r="5" spans="1:8" hidden="1" x14ac:dyDescent="0.25">
      <c r="A5" s="4" t="s">
        <v>26</v>
      </c>
      <c r="B5" s="50"/>
      <c r="C5" s="50"/>
      <c r="D5" s="50"/>
      <c r="E5" s="50"/>
    </row>
    <row r="6" spans="1:8" hidden="1" x14ac:dyDescent="0.25">
      <c r="A6" s="4" t="s">
        <v>27</v>
      </c>
      <c r="B6" s="50"/>
      <c r="C6" s="50"/>
      <c r="D6" s="50"/>
      <c r="E6" s="50"/>
    </row>
    <row r="7" spans="1:8" hidden="1" x14ac:dyDescent="0.25">
      <c r="A7" s="4" t="s">
        <v>28</v>
      </c>
      <c r="B7" s="50"/>
      <c r="C7" s="50"/>
      <c r="D7" s="50"/>
      <c r="E7" s="50"/>
    </row>
    <row r="8" spans="1:8" hidden="1" x14ac:dyDescent="0.25">
      <c r="A8" s="4" t="s">
        <v>29</v>
      </c>
      <c r="B8" s="50"/>
      <c r="C8" s="50"/>
      <c r="D8" s="50"/>
      <c r="E8" s="50"/>
    </row>
    <row r="9" spans="1:8" hidden="1" x14ac:dyDescent="0.25">
      <c r="A9" s="4" t="s">
        <v>30</v>
      </c>
      <c r="B9" s="50"/>
      <c r="C9" s="50"/>
      <c r="D9" s="50"/>
      <c r="E9" s="50"/>
    </row>
    <row r="10" spans="1:8" ht="25.5" x14ac:dyDescent="0.25">
      <c r="A10" s="2" t="s">
        <v>31</v>
      </c>
      <c r="B10" s="6" t="s">
        <v>32</v>
      </c>
      <c r="C10" s="6" t="s">
        <v>33</v>
      </c>
      <c r="D10" s="6" t="s">
        <v>34</v>
      </c>
      <c r="E10" s="6" t="s">
        <v>35</v>
      </c>
    </row>
    <row r="11" spans="1:8" x14ac:dyDescent="0.25">
      <c r="A11" s="4" t="s">
        <v>36</v>
      </c>
      <c r="B11" s="7"/>
      <c r="C11" s="7"/>
      <c r="D11" s="7"/>
      <c r="E11" s="8">
        <f>D11*C11*B11</f>
        <v>0</v>
      </c>
    </row>
    <row r="12" spans="1:8" x14ac:dyDescent="0.25">
      <c r="A12" s="4" t="s">
        <v>37</v>
      </c>
      <c r="B12" s="7"/>
      <c r="C12" s="7"/>
      <c r="D12" s="7"/>
      <c r="E12" s="8">
        <f t="shared" ref="E12:E31" si="0">D12*C12*B12</f>
        <v>0</v>
      </c>
    </row>
    <row r="13" spans="1:8" x14ac:dyDescent="0.25">
      <c r="A13" s="4" t="s">
        <v>38</v>
      </c>
      <c r="B13" s="7"/>
      <c r="C13" s="7"/>
      <c r="D13" s="7"/>
      <c r="E13" s="8">
        <f t="shared" si="0"/>
        <v>0</v>
      </c>
    </row>
    <row r="14" spans="1:8" x14ac:dyDescent="0.25">
      <c r="A14" s="4" t="s">
        <v>39</v>
      </c>
      <c r="B14" s="7"/>
      <c r="C14" s="7"/>
      <c r="D14" s="7"/>
      <c r="E14" s="8">
        <f t="shared" si="0"/>
        <v>0</v>
      </c>
    </row>
    <row r="15" spans="1:8" ht="25.5" x14ac:dyDescent="0.25">
      <c r="A15" s="2" t="s">
        <v>40</v>
      </c>
      <c r="B15" s="6" t="s">
        <v>32</v>
      </c>
      <c r="C15" s="6" t="s">
        <v>33</v>
      </c>
      <c r="D15" s="6" t="s">
        <v>34</v>
      </c>
      <c r="E15" s="6"/>
    </row>
    <row r="16" spans="1:8" x14ac:dyDescent="0.25">
      <c r="A16" s="4" t="s">
        <v>41</v>
      </c>
      <c r="B16" s="7"/>
      <c r="C16" s="7"/>
      <c r="D16" s="7"/>
      <c r="E16" s="8">
        <f t="shared" si="0"/>
        <v>0</v>
      </c>
    </row>
    <row r="17" spans="1:5" x14ac:dyDescent="0.25">
      <c r="A17" s="4" t="s">
        <v>42</v>
      </c>
      <c r="B17" s="7"/>
      <c r="C17" s="7"/>
      <c r="D17" s="7"/>
      <c r="E17" s="8">
        <f t="shared" si="0"/>
        <v>0</v>
      </c>
    </row>
    <row r="18" spans="1:5" x14ac:dyDescent="0.25">
      <c r="A18" s="4" t="s">
        <v>43</v>
      </c>
      <c r="B18" s="7"/>
      <c r="C18" s="7"/>
      <c r="D18" s="7"/>
      <c r="E18" s="8">
        <f t="shared" si="0"/>
        <v>0</v>
      </c>
    </row>
    <row r="19" spans="1:5" x14ac:dyDescent="0.25">
      <c r="A19" s="4" t="s">
        <v>44</v>
      </c>
      <c r="B19" s="7"/>
      <c r="C19" s="7"/>
      <c r="D19" s="7"/>
      <c r="E19" s="8">
        <f t="shared" si="0"/>
        <v>0</v>
      </c>
    </row>
    <row r="20" spans="1:5" x14ac:dyDescent="0.25">
      <c r="A20" s="4" t="s">
        <v>45</v>
      </c>
      <c r="B20" s="7"/>
      <c r="C20" s="7"/>
      <c r="D20" s="7"/>
      <c r="E20" s="8">
        <f t="shared" si="0"/>
        <v>0</v>
      </c>
    </row>
    <row r="21" spans="1:5" x14ac:dyDescent="0.25">
      <c r="A21" s="4" t="s">
        <v>46</v>
      </c>
      <c r="B21" s="7"/>
      <c r="C21" s="7"/>
      <c r="D21" s="7"/>
      <c r="E21" s="8">
        <f t="shared" si="0"/>
        <v>0</v>
      </c>
    </row>
    <row r="22" spans="1:5" x14ac:dyDescent="0.25">
      <c r="A22" s="4" t="s">
        <v>47</v>
      </c>
      <c r="B22" s="7"/>
      <c r="C22" s="7"/>
      <c r="D22" s="7"/>
      <c r="E22" s="8">
        <f t="shared" si="0"/>
        <v>0</v>
      </c>
    </row>
    <row r="23" spans="1:5" x14ac:dyDescent="0.25">
      <c r="A23" s="4" t="s">
        <v>48</v>
      </c>
      <c r="B23" s="7"/>
      <c r="C23" s="7"/>
      <c r="D23" s="7"/>
      <c r="E23" s="8">
        <f t="shared" si="0"/>
        <v>0</v>
      </c>
    </row>
    <row r="24" spans="1:5" x14ac:dyDescent="0.25">
      <c r="A24" s="4" t="s">
        <v>49</v>
      </c>
      <c r="B24" s="7"/>
      <c r="C24" s="7"/>
      <c r="D24" s="7"/>
      <c r="E24" s="9"/>
    </row>
    <row r="25" spans="1:5" ht="25.5" x14ac:dyDescent="0.25">
      <c r="A25" s="2" t="s">
        <v>50</v>
      </c>
      <c r="B25" s="6" t="s">
        <v>32</v>
      </c>
      <c r="C25" s="6" t="s">
        <v>33</v>
      </c>
      <c r="D25" s="6" t="s">
        <v>34</v>
      </c>
      <c r="E25" s="6"/>
    </row>
    <row r="26" spans="1:5" x14ac:dyDescent="0.25">
      <c r="A26" s="4" t="s">
        <v>51</v>
      </c>
      <c r="B26" s="7"/>
      <c r="C26" s="7"/>
      <c r="D26" s="7"/>
      <c r="E26" s="8">
        <f t="shared" si="0"/>
        <v>0</v>
      </c>
    </row>
    <row r="27" spans="1:5" x14ac:dyDescent="0.25">
      <c r="A27" s="4" t="s">
        <v>52</v>
      </c>
      <c r="B27" s="7"/>
      <c r="C27" s="7"/>
      <c r="D27" s="7"/>
      <c r="E27" s="8">
        <f t="shared" si="0"/>
        <v>0</v>
      </c>
    </row>
    <row r="28" spans="1:5" x14ac:dyDescent="0.25">
      <c r="A28" s="4" t="s">
        <v>53</v>
      </c>
      <c r="B28" s="7"/>
      <c r="C28" s="7"/>
      <c r="D28" s="7"/>
      <c r="E28" s="8">
        <f t="shared" si="0"/>
        <v>0</v>
      </c>
    </row>
    <row r="29" spans="1:5" x14ac:dyDescent="0.25">
      <c r="A29" s="4" t="s">
        <v>54</v>
      </c>
      <c r="B29" s="7"/>
      <c r="C29" s="7"/>
      <c r="D29" s="7"/>
      <c r="E29" s="8">
        <f t="shared" si="0"/>
        <v>0</v>
      </c>
    </row>
    <row r="30" spans="1:5" ht="25.5" x14ac:dyDescent="0.25">
      <c r="A30" s="2" t="s">
        <v>55</v>
      </c>
      <c r="B30" s="6" t="s">
        <v>32</v>
      </c>
      <c r="C30" s="6" t="s">
        <v>33</v>
      </c>
      <c r="D30" s="6" t="s">
        <v>34</v>
      </c>
      <c r="E30" s="6"/>
    </row>
    <row r="31" spans="1:5" x14ac:dyDescent="0.25">
      <c r="A31" s="4" t="s">
        <v>56</v>
      </c>
      <c r="B31" s="7"/>
      <c r="C31" s="7"/>
      <c r="D31" s="7"/>
      <c r="E31" s="8">
        <f t="shared" si="0"/>
        <v>0</v>
      </c>
    </row>
    <row r="32" spans="1:5" x14ac:dyDescent="0.25">
      <c r="A32" s="4" t="s">
        <v>49</v>
      </c>
      <c r="B32" s="7"/>
      <c r="C32" s="7"/>
      <c r="D32" s="7"/>
      <c r="E32" s="8"/>
    </row>
    <row r="35" spans="1:7" ht="15.75" x14ac:dyDescent="0.25">
      <c r="A35" s="10"/>
      <c r="B35" s="37"/>
      <c r="C35" s="10"/>
      <c r="D35" s="10" t="s">
        <v>35</v>
      </c>
      <c r="E35" s="33">
        <f>SUM(E11:E32)</f>
        <v>0</v>
      </c>
    </row>
    <row r="37" spans="1:7" x14ac:dyDescent="0.25">
      <c r="A37" s="11" t="s">
        <v>57</v>
      </c>
      <c r="B37" s="53" t="s">
        <v>58</v>
      </c>
      <c r="C37" s="53"/>
      <c r="D37" s="53"/>
      <c r="E37" s="53"/>
      <c r="F37" s="53"/>
      <c r="G37" s="12"/>
    </row>
    <row r="38" spans="1:7" x14ac:dyDescent="0.25">
      <c r="A38" s="54" t="s">
        <v>59</v>
      </c>
      <c r="B38" s="55"/>
      <c r="C38" s="55"/>
      <c r="D38" s="55"/>
      <c r="E38" s="55"/>
      <c r="F38" s="56"/>
      <c r="G38" s="13"/>
    </row>
    <row r="39" spans="1:7" x14ac:dyDescent="0.25">
      <c r="A39" s="4" t="s">
        <v>60</v>
      </c>
      <c r="B39" s="57" t="s">
        <v>61</v>
      </c>
      <c r="C39" s="58"/>
      <c r="D39" s="58"/>
      <c r="E39" s="58"/>
      <c r="F39" s="59"/>
      <c r="G39" s="14"/>
    </row>
    <row r="40" spans="1:7" x14ac:dyDescent="0.25">
      <c r="A40" s="4" t="s">
        <v>62</v>
      </c>
      <c r="B40" s="57"/>
      <c r="C40" s="58"/>
      <c r="D40" s="58"/>
      <c r="E40" s="58"/>
      <c r="F40" s="59"/>
      <c r="G40" s="14"/>
    </row>
    <row r="41" spans="1:7" ht="15.75" x14ac:dyDescent="0.25">
      <c r="A41" s="2" t="s">
        <v>63</v>
      </c>
      <c r="B41" s="43">
        <v>2018</v>
      </c>
      <c r="C41" s="38">
        <f>B41+1</f>
        <v>2019</v>
      </c>
      <c r="D41" s="38">
        <f>C41+1</f>
        <v>2020</v>
      </c>
      <c r="E41" s="38">
        <f>D41+1</f>
        <v>2021</v>
      </c>
      <c r="F41" s="38">
        <f>E41+1</f>
        <v>2022</v>
      </c>
      <c r="G41" s="10" t="s">
        <v>35</v>
      </c>
    </row>
    <row r="42" spans="1:7" ht="15.75" x14ac:dyDescent="0.25">
      <c r="A42" s="4" t="s">
        <v>64</v>
      </c>
      <c r="B42" s="39">
        <v>48000</v>
      </c>
      <c r="C42" s="18">
        <f>B42+3500</f>
        <v>51500</v>
      </c>
      <c r="D42" s="18">
        <f>C42+3500</f>
        <v>55000</v>
      </c>
      <c r="E42" s="18">
        <f>D42+3500</f>
        <v>58500</v>
      </c>
      <c r="F42" s="18">
        <f>E42+3500</f>
        <v>62000</v>
      </c>
      <c r="G42" s="10"/>
    </row>
    <row r="43" spans="1:7" ht="15.75" x14ac:dyDescent="0.25">
      <c r="A43" s="4" t="s">
        <v>65</v>
      </c>
      <c r="B43" s="39">
        <v>50</v>
      </c>
      <c r="C43" s="18">
        <v>60</v>
      </c>
      <c r="D43" s="18">
        <v>70</v>
      </c>
      <c r="E43" s="18">
        <v>80</v>
      </c>
      <c r="F43" s="18">
        <v>90</v>
      </c>
      <c r="G43" s="10"/>
    </row>
    <row r="44" spans="1:7" x14ac:dyDescent="0.25">
      <c r="A44" s="4" t="s">
        <v>66</v>
      </c>
      <c r="B44" s="40">
        <v>72500000</v>
      </c>
      <c r="C44" s="8"/>
      <c r="D44" s="8"/>
      <c r="E44" s="8"/>
      <c r="F44" s="8"/>
      <c r="G44" s="34">
        <f>SUM(B44:F44)</f>
        <v>72500000</v>
      </c>
    </row>
    <row r="45" spans="1:7" x14ac:dyDescent="0.25">
      <c r="A45" s="4" t="s">
        <v>49</v>
      </c>
      <c r="B45" s="40"/>
      <c r="C45" s="8"/>
      <c r="D45" s="8"/>
      <c r="E45" s="8"/>
      <c r="F45" s="8"/>
      <c r="G45" s="15">
        <f t="shared" ref="G45:G53" si="1">SUM(B45:F45)</f>
        <v>0</v>
      </c>
    </row>
    <row r="46" spans="1:7" x14ac:dyDescent="0.25">
      <c r="A46" s="2" t="s">
        <v>67</v>
      </c>
      <c r="B46" s="40"/>
      <c r="C46" s="8"/>
      <c r="D46" s="8"/>
      <c r="E46" s="8"/>
      <c r="F46" s="8"/>
      <c r="G46" s="15">
        <f t="shared" si="1"/>
        <v>0</v>
      </c>
    </row>
    <row r="47" spans="1:7" x14ac:dyDescent="0.25">
      <c r="A47" s="4" t="s">
        <v>68</v>
      </c>
      <c r="B47" s="40"/>
      <c r="C47" s="8"/>
      <c r="D47" s="8"/>
      <c r="E47" s="8"/>
      <c r="F47" s="8"/>
      <c r="G47" s="15">
        <f t="shared" si="1"/>
        <v>0</v>
      </c>
    </row>
    <row r="48" spans="1:7" x14ac:dyDescent="0.25">
      <c r="A48" s="2" t="s">
        <v>69</v>
      </c>
      <c r="B48" s="40"/>
      <c r="C48" s="8"/>
      <c r="D48" s="8"/>
      <c r="E48" s="8"/>
      <c r="F48" s="8"/>
      <c r="G48" s="15">
        <f t="shared" si="1"/>
        <v>0</v>
      </c>
    </row>
    <row r="49" spans="1:8" x14ac:dyDescent="0.25">
      <c r="A49" s="4" t="s">
        <v>70</v>
      </c>
      <c r="B49" s="40"/>
      <c r="C49" s="8"/>
      <c r="D49" s="8"/>
      <c r="E49" s="8"/>
      <c r="F49" s="8"/>
      <c r="G49" s="15">
        <f t="shared" si="1"/>
        <v>0</v>
      </c>
    </row>
    <row r="50" spans="1:8" x14ac:dyDescent="0.25">
      <c r="A50" s="4" t="s">
        <v>71</v>
      </c>
      <c r="B50" s="40"/>
      <c r="C50" s="8"/>
      <c r="D50" s="8"/>
      <c r="E50" s="8"/>
      <c r="F50" s="8"/>
      <c r="G50" s="15">
        <f t="shared" si="1"/>
        <v>0</v>
      </c>
    </row>
    <row r="51" spans="1:8" x14ac:dyDescent="0.25">
      <c r="A51" s="4" t="s">
        <v>72</v>
      </c>
      <c r="B51" s="40"/>
      <c r="C51" s="8"/>
      <c r="D51" s="8"/>
      <c r="E51" s="8"/>
      <c r="F51" s="8"/>
      <c r="G51" s="35">
        <f t="shared" si="1"/>
        <v>0</v>
      </c>
    </row>
    <row r="52" spans="1:8" x14ac:dyDescent="0.25">
      <c r="A52" s="4" t="s">
        <v>73</v>
      </c>
      <c r="B52" s="40"/>
      <c r="C52" s="8"/>
      <c r="D52" s="8"/>
      <c r="E52" s="8"/>
      <c r="F52" s="8"/>
      <c r="G52" s="15">
        <f t="shared" si="1"/>
        <v>0</v>
      </c>
    </row>
    <row r="53" spans="1:8" x14ac:dyDescent="0.25">
      <c r="A53" s="4" t="s">
        <v>74</v>
      </c>
      <c r="B53" s="40">
        <v>0</v>
      </c>
      <c r="C53" s="8"/>
      <c r="D53" s="8"/>
      <c r="E53" s="8"/>
      <c r="F53" s="8"/>
      <c r="G53" s="44">
        <f t="shared" si="1"/>
        <v>0</v>
      </c>
    </row>
    <row r="54" spans="1:8" x14ac:dyDescent="0.25">
      <c r="A54" s="16"/>
      <c r="B54" s="41"/>
      <c r="C54" s="15"/>
      <c r="D54" s="15"/>
      <c r="E54" s="15"/>
      <c r="F54" s="15"/>
      <c r="G54" s="15"/>
    </row>
    <row r="55" spans="1:8" x14ac:dyDescent="0.25">
      <c r="A55" s="16"/>
      <c r="B55" s="41"/>
      <c r="C55" s="15"/>
      <c r="D55" s="15"/>
      <c r="E55" s="15"/>
      <c r="F55" s="15"/>
      <c r="G55" s="15"/>
    </row>
    <row r="56" spans="1:8" ht="15.75" x14ac:dyDescent="0.25">
      <c r="A56" s="10" t="s">
        <v>35</v>
      </c>
      <c r="B56" s="41">
        <f>SUM(B44:B53)+'[1]2. Implementation effort'!E68</f>
        <v>72500000</v>
      </c>
      <c r="C56" s="15">
        <f>SUM(C44:C53)</f>
        <v>0</v>
      </c>
      <c r="D56" s="15">
        <f>SUM(D44:D53)</f>
        <v>0</v>
      </c>
      <c r="E56" s="15">
        <f>SUM(E44:E53)</f>
        <v>0</v>
      </c>
      <c r="F56" s="15">
        <f>SUM(F44:F53)</f>
        <v>0</v>
      </c>
      <c r="G56" s="17">
        <f>SUM(G44:G53)+E35</f>
        <v>72500000</v>
      </c>
      <c r="H56" s="15"/>
    </row>
  </sheetData>
  <mergeCells count="12">
    <mergeCell ref="A1:H1"/>
    <mergeCell ref="B9:E9"/>
    <mergeCell ref="B37:F37"/>
    <mergeCell ref="A38:F38"/>
    <mergeCell ref="B39:F39"/>
    <mergeCell ref="B40:F40"/>
    <mergeCell ref="B8:E8"/>
    <mergeCell ref="B3:E3"/>
    <mergeCell ref="D4:E4"/>
    <mergeCell ref="B5:E5"/>
    <mergeCell ref="B6:E6"/>
    <mergeCell ref="B7:E7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5"/>
  <sheetViews>
    <sheetView workbookViewId="0">
      <selection sqref="A1:H1"/>
    </sheetView>
  </sheetViews>
  <sheetFormatPr baseColWidth="10" defaultColWidth="8.7109375" defaultRowHeight="15" x14ac:dyDescent="0.25"/>
  <cols>
    <col min="1" max="1" width="65.5703125" bestFit="1" customWidth="1"/>
    <col min="2" max="2" width="12.42578125" customWidth="1"/>
    <col min="3" max="3" width="12.85546875" customWidth="1"/>
    <col min="4" max="4" width="13" customWidth="1"/>
    <col min="5" max="5" width="13.42578125" customWidth="1"/>
    <col min="6" max="6" width="10.85546875" bestFit="1" customWidth="1"/>
    <col min="7" max="7" width="12.5703125" customWidth="1"/>
    <col min="8" max="8" width="13.85546875" bestFit="1" customWidth="1"/>
    <col min="9" max="9" width="16" bestFit="1" customWidth="1"/>
  </cols>
  <sheetData>
    <row r="1" spans="1:8" ht="36.75" customHeight="1" x14ac:dyDescent="0.25">
      <c r="A1" s="62" t="s">
        <v>76</v>
      </c>
      <c r="B1" s="63"/>
      <c r="C1" s="63"/>
      <c r="D1" s="63"/>
      <c r="E1" s="63"/>
      <c r="F1" s="63"/>
      <c r="G1" s="63"/>
      <c r="H1" s="64"/>
    </row>
    <row r="3" spans="1:8" x14ac:dyDescent="0.25">
      <c r="A3" s="1" t="s">
        <v>18</v>
      </c>
      <c r="B3" s="51" t="s">
        <v>58</v>
      </c>
      <c r="C3" s="51"/>
      <c r="D3" s="51"/>
      <c r="E3" s="51"/>
    </row>
    <row r="4" spans="1:8" x14ac:dyDescent="0.25">
      <c r="A4" s="2" t="s">
        <v>25</v>
      </c>
      <c r="B4" s="3"/>
      <c r="C4" s="3"/>
      <c r="D4" s="52"/>
      <c r="E4" s="52"/>
    </row>
    <row r="5" spans="1:8" x14ac:dyDescent="0.25">
      <c r="A5" s="4" t="s">
        <v>26</v>
      </c>
      <c r="B5" s="50"/>
      <c r="C5" s="50"/>
      <c r="D5" s="50"/>
      <c r="E5" s="50"/>
    </row>
    <row r="6" spans="1:8" x14ac:dyDescent="0.25">
      <c r="A6" s="4" t="s">
        <v>27</v>
      </c>
      <c r="B6" s="50"/>
      <c r="C6" s="50"/>
      <c r="D6" s="50"/>
      <c r="E6" s="50"/>
    </row>
    <row r="7" spans="1:8" x14ac:dyDescent="0.25">
      <c r="A7" s="4" t="s">
        <v>28</v>
      </c>
      <c r="B7" s="50"/>
      <c r="C7" s="50"/>
      <c r="D7" s="50"/>
      <c r="E7" s="50"/>
    </row>
    <row r="8" spans="1:8" x14ac:dyDescent="0.25">
      <c r="A8" s="4" t="s">
        <v>29</v>
      </c>
      <c r="B8" s="50"/>
      <c r="C8" s="50"/>
      <c r="D8" s="50"/>
      <c r="E8" s="50"/>
    </row>
    <row r="9" spans="1:8" x14ac:dyDescent="0.25">
      <c r="A9" s="4" t="s">
        <v>30</v>
      </c>
      <c r="B9" s="50"/>
      <c r="C9" s="50"/>
      <c r="D9" s="50"/>
      <c r="E9" s="50"/>
    </row>
    <row r="10" spans="1:8" ht="25.5" x14ac:dyDescent="0.25">
      <c r="A10" s="2" t="s">
        <v>31</v>
      </c>
      <c r="B10" s="5" t="s">
        <v>32</v>
      </c>
      <c r="C10" s="6" t="s">
        <v>33</v>
      </c>
      <c r="D10" s="6" t="s">
        <v>34</v>
      </c>
      <c r="E10" s="6" t="s">
        <v>35</v>
      </c>
    </row>
    <row r="11" spans="1:8" x14ac:dyDescent="0.25">
      <c r="A11" s="4" t="s">
        <v>36</v>
      </c>
      <c r="B11" s="7"/>
      <c r="C11" s="7"/>
      <c r="D11" s="7"/>
      <c r="E11" s="8">
        <f>D11*C11*B11</f>
        <v>0</v>
      </c>
    </row>
    <row r="12" spans="1:8" x14ac:dyDescent="0.25">
      <c r="A12" s="4" t="s">
        <v>37</v>
      </c>
      <c r="B12" s="7"/>
      <c r="C12" s="7"/>
      <c r="D12" s="7"/>
      <c r="E12" s="8">
        <f t="shared" ref="E12:E31" si="0">D12*C12*B12</f>
        <v>0</v>
      </c>
    </row>
    <row r="13" spans="1:8" x14ac:dyDescent="0.25">
      <c r="A13" s="4" t="s">
        <v>38</v>
      </c>
      <c r="B13" s="7"/>
      <c r="C13" s="7"/>
      <c r="D13" s="7"/>
      <c r="E13" s="8">
        <f t="shared" si="0"/>
        <v>0</v>
      </c>
    </row>
    <row r="14" spans="1:8" x14ac:dyDescent="0.25">
      <c r="A14" s="4" t="s">
        <v>39</v>
      </c>
      <c r="B14" s="7"/>
      <c r="C14" s="7"/>
      <c r="D14" s="7"/>
      <c r="E14" s="8">
        <f t="shared" si="0"/>
        <v>0</v>
      </c>
    </row>
    <row r="15" spans="1:8" ht="25.5" x14ac:dyDescent="0.25">
      <c r="A15" s="2" t="s">
        <v>40</v>
      </c>
      <c r="B15" s="5" t="s">
        <v>32</v>
      </c>
      <c r="C15" s="6" t="s">
        <v>33</v>
      </c>
      <c r="D15" s="6" t="s">
        <v>34</v>
      </c>
      <c r="E15" s="6"/>
    </row>
    <row r="16" spans="1:8" x14ac:dyDescent="0.25">
      <c r="A16" s="4" t="s">
        <v>41</v>
      </c>
      <c r="B16" s="7"/>
      <c r="C16" s="7"/>
      <c r="D16" s="7"/>
      <c r="E16" s="8">
        <f t="shared" si="0"/>
        <v>0</v>
      </c>
    </row>
    <row r="17" spans="1:5" x14ac:dyDescent="0.25">
      <c r="A17" s="4" t="s">
        <v>42</v>
      </c>
      <c r="B17" s="7"/>
      <c r="C17" s="7"/>
      <c r="D17" s="7"/>
      <c r="E17" s="8">
        <f t="shared" si="0"/>
        <v>0</v>
      </c>
    </row>
    <row r="18" spans="1:5" x14ac:dyDescent="0.25">
      <c r="A18" s="4" t="s">
        <v>43</v>
      </c>
      <c r="B18" s="7"/>
      <c r="C18" s="7"/>
      <c r="D18" s="7"/>
      <c r="E18" s="8">
        <f t="shared" si="0"/>
        <v>0</v>
      </c>
    </row>
    <row r="19" spans="1:5" x14ac:dyDescent="0.25">
      <c r="A19" s="4" t="s">
        <v>44</v>
      </c>
      <c r="B19" s="7"/>
      <c r="C19" s="7"/>
      <c r="D19" s="7"/>
      <c r="E19" s="8">
        <f t="shared" si="0"/>
        <v>0</v>
      </c>
    </row>
    <row r="20" spans="1:5" x14ac:dyDescent="0.25">
      <c r="A20" s="4" t="s">
        <v>45</v>
      </c>
      <c r="B20" s="7"/>
      <c r="C20" s="7"/>
      <c r="D20" s="7"/>
      <c r="E20" s="8">
        <f t="shared" si="0"/>
        <v>0</v>
      </c>
    </row>
    <row r="21" spans="1:5" x14ac:dyDescent="0.25">
      <c r="A21" s="4" t="s">
        <v>46</v>
      </c>
      <c r="B21" s="7"/>
      <c r="C21" s="7"/>
      <c r="D21" s="7"/>
      <c r="E21" s="8">
        <f t="shared" si="0"/>
        <v>0</v>
      </c>
    </row>
    <row r="22" spans="1:5" x14ac:dyDescent="0.25">
      <c r="A22" s="4" t="s">
        <v>47</v>
      </c>
      <c r="B22" s="7"/>
      <c r="C22" s="7"/>
      <c r="D22" s="7"/>
      <c r="E22" s="8">
        <f t="shared" si="0"/>
        <v>0</v>
      </c>
    </row>
    <row r="23" spans="1:5" x14ac:dyDescent="0.25">
      <c r="A23" s="4" t="s">
        <v>48</v>
      </c>
      <c r="B23" s="7"/>
      <c r="C23" s="7"/>
      <c r="D23" s="7"/>
      <c r="E23" s="8">
        <f t="shared" si="0"/>
        <v>0</v>
      </c>
    </row>
    <row r="24" spans="1:5" x14ac:dyDescent="0.25">
      <c r="A24" s="4" t="s">
        <v>49</v>
      </c>
      <c r="B24" s="7"/>
      <c r="C24" s="7"/>
      <c r="D24" s="7"/>
      <c r="E24" s="9"/>
    </row>
    <row r="25" spans="1:5" ht="25.5" x14ac:dyDescent="0.25">
      <c r="A25" s="2" t="s">
        <v>50</v>
      </c>
      <c r="B25" s="5" t="s">
        <v>32</v>
      </c>
      <c r="C25" s="6" t="s">
        <v>33</v>
      </c>
      <c r="D25" s="6" t="s">
        <v>34</v>
      </c>
      <c r="E25" s="6"/>
    </row>
    <row r="26" spans="1:5" x14ac:dyDescent="0.25">
      <c r="A26" s="4" t="s">
        <v>51</v>
      </c>
      <c r="B26" s="7"/>
      <c r="C26" s="7"/>
      <c r="D26" s="7"/>
      <c r="E26" s="8">
        <f t="shared" si="0"/>
        <v>0</v>
      </c>
    </row>
    <row r="27" spans="1:5" x14ac:dyDescent="0.25">
      <c r="A27" s="4" t="s">
        <v>52</v>
      </c>
      <c r="B27" s="7"/>
      <c r="C27" s="7"/>
      <c r="D27" s="7"/>
      <c r="E27" s="8">
        <f t="shared" si="0"/>
        <v>0</v>
      </c>
    </row>
    <row r="28" spans="1:5" x14ac:dyDescent="0.25">
      <c r="A28" s="4" t="s">
        <v>53</v>
      </c>
      <c r="B28" s="7"/>
      <c r="C28" s="7"/>
      <c r="D28" s="7"/>
      <c r="E28" s="8">
        <f t="shared" si="0"/>
        <v>0</v>
      </c>
    </row>
    <row r="29" spans="1:5" x14ac:dyDescent="0.25">
      <c r="A29" s="4" t="s">
        <v>54</v>
      </c>
      <c r="B29" s="7"/>
      <c r="C29" s="7"/>
      <c r="D29" s="7"/>
      <c r="E29" s="8">
        <f t="shared" si="0"/>
        <v>0</v>
      </c>
    </row>
    <row r="30" spans="1:5" ht="25.5" x14ac:dyDescent="0.25">
      <c r="A30" s="2" t="s">
        <v>55</v>
      </c>
      <c r="B30" s="5" t="s">
        <v>32</v>
      </c>
      <c r="C30" s="6" t="s">
        <v>33</v>
      </c>
      <c r="D30" s="6" t="s">
        <v>34</v>
      </c>
      <c r="E30" s="6"/>
    </row>
    <row r="31" spans="1:5" x14ac:dyDescent="0.25">
      <c r="A31" s="4" t="s">
        <v>56</v>
      </c>
      <c r="B31" s="7"/>
      <c r="C31" s="7"/>
      <c r="D31" s="7"/>
      <c r="E31" s="8">
        <f t="shared" si="0"/>
        <v>0</v>
      </c>
    </row>
    <row r="32" spans="1:5" x14ac:dyDescent="0.25">
      <c r="A32" s="4" t="s">
        <v>49</v>
      </c>
      <c r="B32" s="7"/>
      <c r="C32" s="7"/>
      <c r="D32" s="7"/>
      <c r="E32" s="8">
        <f>3300000+1500000+1500000+3000000</f>
        <v>9300000</v>
      </c>
    </row>
    <row r="35" spans="1:9" ht="15.75" x14ac:dyDescent="0.25">
      <c r="A35" s="10"/>
      <c r="B35" s="10"/>
      <c r="C35" s="10"/>
      <c r="D35" s="10" t="s">
        <v>35</v>
      </c>
      <c r="E35" s="33">
        <f>SUM(E11:E32)</f>
        <v>9300000</v>
      </c>
    </row>
    <row r="37" spans="1:9" x14ac:dyDescent="0.25">
      <c r="A37" s="11" t="s">
        <v>57</v>
      </c>
      <c r="B37" s="53" t="s">
        <v>58</v>
      </c>
      <c r="C37" s="53"/>
      <c r="D37" s="53"/>
      <c r="E37" s="53"/>
      <c r="F37" s="53"/>
      <c r="G37" s="12"/>
    </row>
    <row r="38" spans="1:9" x14ac:dyDescent="0.25">
      <c r="A38" s="54" t="s">
        <v>59</v>
      </c>
      <c r="B38" s="55"/>
      <c r="C38" s="55"/>
      <c r="D38" s="55"/>
      <c r="E38" s="55"/>
      <c r="F38" s="56"/>
      <c r="G38" s="13"/>
    </row>
    <row r="39" spans="1:9" x14ac:dyDescent="0.25">
      <c r="A39" s="4" t="s">
        <v>60</v>
      </c>
      <c r="B39" s="57" t="s">
        <v>75</v>
      </c>
      <c r="C39" s="58"/>
      <c r="D39" s="58"/>
      <c r="E39" s="58"/>
      <c r="F39" s="59"/>
      <c r="G39" s="14"/>
      <c r="I39" s="22"/>
    </row>
    <row r="40" spans="1:9" x14ac:dyDescent="0.25">
      <c r="A40" s="4" t="s">
        <v>62</v>
      </c>
      <c r="B40" s="57"/>
      <c r="C40" s="58"/>
      <c r="D40" s="58"/>
      <c r="E40" s="58"/>
      <c r="F40" s="59"/>
      <c r="G40" s="14"/>
      <c r="I40" s="22"/>
    </row>
    <row r="41" spans="1:9" ht="15.75" x14ac:dyDescent="0.25">
      <c r="A41" s="2" t="s">
        <v>63</v>
      </c>
      <c r="B41" s="43">
        <v>2018</v>
      </c>
      <c r="C41" s="38">
        <f>B41+1</f>
        <v>2019</v>
      </c>
      <c r="D41" s="38">
        <f>C41+1</f>
        <v>2020</v>
      </c>
      <c r="E41" s="38">
        <f>D41+1</f>
        <v>2021</v>
      </c>
      <c r="F41" s="38">
        <f>E41+1</f>
        <v>2022</v>
      </c>
      <c r="G41" s="10" t="s">
        <v>35</v>
      </c>
      <c r="H41" s="22"/>
    </row>
    <row r="42" spans="1:9" ht="15.75" x14ac:dyDescent="0.25">
      <c r="A42" s="4" t="s">
        <v>64</v>
      </c>
      <c r="B42" s="18">
        <v>48000</v>
      </c>
      <c r="C42" s="18">
        <f>B42+3500</f>
        <v>51500</v>
      </c>
      <c r="D42" s="18">
        <f>C42+3500</f>
        <v>55000</v>
      </c>
      <c r="E42" s="18">
        <f>D42+3500</f>
        <v>58500</v>
      </c>
      <c r="F42" s="18">
        <f>E42+3500</f>
        <v>62000</v>
      </c>
      <c r="G42" s="10"/>
    </row>
    <row r="43" spans="1:9" x14ac:dyDescent="0.25">
      <c r="A43" s="4" t="s">
        <v>66</v>
      </c>
      <c r="B43" s="8">
        <f>(1300-975)*48000</f>
        <v>15600000</v>
      </c>
      <c r="C43" s="8">
        <f>(C42-B42)*1300</f>
        <v>4550000</v>
      </c>
      <c r="D43" s="8">
        <f>(D42-C42)*1300</f>
        <v>4550000</v>
      </c>
      <c r="E43" s="8">
        <f>(E42-D42)*1300</f>
        <v>4550000</v>
      </c>
      <c r="F43" s="8">
        <f>(F42-E42)*1300</f>
        <v>4550000</v>
      </c>
      <c r="G43" s="15">
        <f>SUM(B43:F43)</f>
        <v>33800000</v>
      </c>
    </row>
    <row r="44" spans="1:9" x14ac:dyDescent="0.25">
      <c r="A44" s="4" t="s">
        <v>49</v>
      </c>
      <c r="B44" s="8">
        <f>16250000*2</f>
        <v>32500000</v>
      </c>
      <c r="C44" s="8"/>
      <c r="D44" s="8"/>
      <c r="E44" s="8"/>
      <c r="F44" s="8"/>
      <c r="G44" s="34">
        <f t="shared" ref="G44:G52" si="1">SUM(B44:F44)</f>
        <v>32500000</v>
      </c>
    </row>
    <row r="45" spans="1:9" x14ac:dyDescent="0.25">
      <c r="A45" s="2" t="s">
        <v>67</v>
      </c>
      <c r="B45" s="8"/>
      <c r="C45" s="8"/>
      <c r="D45" s="8"/>
      <c r="E45" s="8"/>
      <c r="F45" s="8"/>
      <c r="G45" s="15">
        <f t="shared" si="1"/>
        <v>0</v>
      </c>
    </row>
    <row r="46" spans="1:9" x14ac:dyDescent="0.25">
      <c r="A46" s="4" t="s">
        <v>68</v>
      </c>
      <c r="B46" s="8"/>
      <c r="C46" s="8"/>
      <c r="D46" s="8"/>
      <c r="E46" s="8"/>
      <c r="F46" s="8"/>
      <c r="G46" s="15">
        <f t="shared" si="1"/>
        <v>0</v>
      </c>
    </row>
    <row r="47" spans="1:9" x14ac:dyDescent="0.25">
      <c r="A47" s="2" t="s">
        <v>69</v>
      </c>
      <c r="B47" s="8"/>
      <c r="C47" s="8"/>
      <c r="D47" s="8"/>
      <c r="E47" s="8"/>
      <c r="F47" s="8"/>
      <c r="G47" s="15">
        <f t="shared" si="1"/>
        <v>0</v>
      </c>
    </row>
    <row r="48" spans="1:9" x14ac:dyDescent="0.25">
      <c r="A48" s="4" t="s">
        <v>70</v>
      </c>
      <c r="B48" s="8"/>
      <c r="C48" s="8"/>
      <c r="D48" s="8"/>
      <c r="E48" s="8"/>
      <c r="F48" s="8"/>
      <c r="G48" s="15">
        <f t="shared" si="1"/>
        <v>0</v>
      </c>
    </row>
    <row r="49" spans="1:7" x14ac:dyDescent="0.25">
      <c r="A49" s="4" t="s">
        <v>71</v>
      </c>
      <c r="B49" s="8"/>
      <c r="C49" s="8"/>
      <c r="D49" s="8"/>
      <c r="E49" s="8"/>
      <c r="F49" s="8"/>
      <c r="G49" s="15">
        <f t="shared" si="1"/>
        <v>0</v>
      </c>
    </row>
    <row r="50" spans="1:7" x14ac:dyDescent="0.25">
      <c r="A50" s="4" t="s">
        <v>72</v>
      </c>
      <c r="B50" s="8">
        <f>0.3*SUM(B43:B49)</f>
        <v>14430000</v>
      </c>
      <c r="C50" s="8">
        <f>0.3*SUM($B$43:C49)</f>
        <v>15795000</v>
      </c>
      <c r="D50" s="8">
        <f>0.3*SUM($B$43:D49)</f>
        <v>17160000</v>
      </c>
      <c r="E50" s="8">
        <f>0.3*SUM($B$43:E49)</f>
        <v>18525000</v>
      </c>
      <c r="F50" s="8">
        <f>0.3*SUM($B$43:F49)</f>
        <v>19890000</v>
      </c>
      <c r="G50" s="35">
        <f t="shared" si="1"/>
        <v>85800000</v>
      </c>
    </row>
    <row r="51" spans="1:7" x14ac:dyDescent="0.25">
      <c r="A51" s="4" t="s">
        <v>73</v>
      </c>
      <c r="B51" s="8"/>
      <c r="C51" s="8"/>
      <c r="D51" s="8"/>
      <c r="E51" s="8"/>
      <c r="F51" s="8"/>
      <c r="G51" s="15">
        <f t="shared" si="1"/>
        <v>0</v>
      </c>
    </row>
    <row r="52" spans="1:7" x14ac:dyDescent="0.25">
      <c r="A52" s="4" t="s">
        <v>74</v>
      </c>
      <c r="B52" s="8"/>
      <c r="C52" s="8"/>
      <c r="D52" s="8"/>
      <c r="E52" s="8"/>
      <c r="F52" s="8"/>
      <c r="G52" s="44">
        <f t="shared" si="1"/>
        <v>0</v>
      </c>
    </row>
    <row r="53" spans="1:7" x14ac:dyDescent="0.25">
      <c r="A53" s="16"/>
      <c r="B53" s="15"/>
      <c r="C53" s="15"/>
      <c r="D53" s="15"/>
      <c r="E53" s="15"/>
      <c r="F53" s="15"/>
      <c r="G53" s="15"/>
    </row>
    <row r="54" spans="1:7" x14ac:dyDescent="0.25">
      <c r="A54" s="16"/>
      <c r="B54" s="15"/>
      <c r="C54" s="15"/>
      <c r="D54" s="15"/>
      <c r="E54" s="15"/>
      <c r="F54" s="15"/>
      <c r="G54" s="15"/>
    </row>
    <row r="55" spans="1:7" ht="15.75" x14ac:dyDescent="0.25">
      <c r="A55" s="10" t="s">
        <v>35</v>
      </c>
      <c r="B55" s="15">
        <f>SUM(B43:B52)</f>
        <v>62530000</v>
      </c>
      <c r="C55" s="15">
        <f>SUM(C43:C52)</f>
        <v>20345000</v>
      </c>
      <c r="D55" s="15">
        <f>SUM(D43:D52)</f>
        <v>21710000</v>
      </c>
      <c r="E55" s="15">
        <f>SUM(E43:E52)</f>
        <v>23075000</v>
      </c>
      <c r="F55" s="15">
        <f>SUM(F43:F52)</f>
        <v>24440000</v>
      </c>
      <c r="G55" s="17">
        <f>SUM(G43:G52)+E35</f>
        <v>161400000</v>
      </c>
    </row>
  </sheetData>
  <mergeCells count="12">
    <mergeCell ref="A1:H1"/>
    <mergeCell ref="B9:E9"/>
    <mergeCell ref="B37:F37"/>
    <mergeCell ref="A38:F38"/>
    <mergeCell ref="B39:F39"/>
    <mergeCell ref="B40:F40"/>
    <mergeCell ref="B8:E8"/>
    <mergeCell ref="B3:E3"/>
    <mergeCell ref="D4:E4"/>
    <mergeCell ref="B5:E5"/>
    <mergeCell ref="B6:E6"/>
    <mergeCell ref="B7:E7"/>
  </mergeCells>
  <pageMargins left="0.7" right="0.7" top="0.75" bottom="0.75" header="0.3" footer="0.3"/>
  <pageSetup paperSize="9" orientation="portrait" verticalDpi="597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53CBCD-C56C-4C30-AF74-C17EE5B14C45}">
  <dimension ref="A1:H55"/>
  <sheetViews>
    <sheetView workbookViewId="0">
      <selection sqref="A1:H1"/>
    </sheetView>
  </sheetViews>
  <sheetFormatPr baseColWidth="10" defaultColWidth="8.7109375" defaultRowHeight="15" x14ac:dyDescent="0.25"/>
  <cols>
    <col min="1" max="1" width="65.5703125" bestFit="1" customWidth="1"/>
    <col min="2" max="2" width="12.42578125" customWidth="1"/>
    <col min="3" max="3" width="12.85546875" customWidth="1"/>
    <col min="4" max="4" width="13" customWidth="1"/>
    <col min="5" max="5" width="13.42578125" customWidth="1"/>
    <col min="6" max="6" width="9.85546875" bestFit="1" customWidth="1"/>
    <col min="7" max="7" width="12.5703125" customWidth="1"/>
  </cols>
  <sheetData>
    <row r="1" spans="1:8" ht="32.25" customHeight="1" x14ac:dyDescent="0.25">
      <c r="A1" s="62" t="s">
        <v>76</v>
      </c>
      <c r="B1" s="63"/>
      <c r="C1" s="63"/>
      <c r="D1" s="63"/>
      <c r="E1" s="63"/>
      <c r="F1" s="63"/>
      <c r="G1" s="63"/>
      <c r="H1" s="64"/>
    </row>
    <row r="3" spans="1:8" x14ac:dyDescent="0.25">
      <c r="A3" s="1" t="s">
        <v>18</v>
      </c>
      <c r="B3" s="51" t="s">
        <v>58</v>
      </c>
      <c r="C3" s="51"/>
      <c r="D3" s="51"/>
      <c r="E3" s="51"/>
    </row>
    <row r="4" spans="1:8" x14ac:dyDescent="0.25">
      <c r="A4" s="2" t="s">
        <v>25</v>
      </c>
      <c r="B4" s="3"/>
      <c r="C4" s="3"/>
      <c r="D4" s="52"/>
      <c r="E4" s="52"/>
    </row>
    <row r="5" spans="1:8" x14ac:dyDescent="0.25">
      <c r="A5" s="4" t="s">
        <v>26</v>
      </c>
      <c r="B5" s="50"/>
      <c r="C5" s="50"/>
      <c r="D5" s="50"/>
      <c r="E5" s="50"/>
    </row>
    <row r="6" spans="1:8" x14ac:dyDescent="0.25">
      <c r="A6" s="4" t="s">
        <v>27</v>
      </c>
      <c r="B6" s="50"/>
      <c r="C6" s="50"/>
      <c r="D6" s="50"/>
      <c r="E6" s="50"/>
    </row>
    <row r="7" spans="1:8" x14ac:dyDescent="0.25">
      <c r="A7" s="4" t="s">
        <v>28</v>
      </c>
      <c r="B7" s="50"/>
      <c r="C7" s="50"/>
      <c r="D7" s="50"/>
      <c r="E7" s="50"/>
    </row>
    <row r="8" spans="1:8" x14ac:dyDescent="0.25">
      <c r="A8" s="4" t="s">
        <v>29</v>
      </c>
      <c r="B8" s="50"/>
      <c r="C8" s="50"/>
      <c r="D8" s="50"/>
      <c r="E8" s="50"/>
    </row>
    <row r="9" spans="1:8" x14ac:dyDescent="0.25">
      <c r="A9" s="4" t="s">
        <v>30</v>
      </c>
      <c r="B9" s="50"/>
      <c r="C9" s="50"/>
      <c r="D9" s="50"/>
      <c r="E9" s="50"/>
    </row>
    <row r="10" spans="1:8" ht="25.5" x14ac:dyDescent="0.25">
      <c r="A10" s="2" t="s">
        <v>31</v>
      </c>
      <c r="B10" s="5" t="s">
        <v>32</v>
      </c>
      <c r="C10" s="6" t="s">
        <v>33</v>
      </c>
      <c r="D10" s="6" t="s">
        <v>34</v>
      </c>
      <c r="E10" s="6" t="s">
        <v>35</v>
      </c>
    </row>
    <row r="11" spans="1:8" x14ac:dyDescent="0.25">
      <c r="A11" s="4" t="s">
        <v>36</v>
      </c>
      <c r="B11" s="7"/>
      <c r="C11" s="7"/>
      <c r="D11" s="7"/>
      <c r="E11" s="8">
        <f>D11*C11*B11</f>
        <v>0</v>
      </c>
    </row>
    <row r="12" spans="1:8" x14ac:dyDescent="0.25">
      <c r="A12" s="4" t="s">
        <v>37</v>
      </c>
      <c r="B12" s="7"/>
      <c r="C12" s="7"/>
      <c r="D12" s="7"/>
      <c r="E12" s="8">
        <f t="shared" ref="E12:E31" si="0">D12*C12*B12</f>
        <v>0</v>
      </c>
    </row>
    <row r="13" spans="1:8" x14ac:dyDescent="0.25">
      <c r="A13" s="4" t="s">
        <v>38</v>
      </c>
      <c r="B13" s="7"/>
      <c r="C13" s="7"/>
      <c r="D13" s="7"/>
      <c r="E13" s="8">
        <f t="shared" si="0"/>
        <v>0</v>
      </c>
    </row>
    <row r="14" spans="1:8" x14ac:dyDescent="0.25">
      <c r="A14" s="4" t="s">
        <v>39</v>
      </c>
      <c r="B14" s="7"/>
      <c r="C14" s="7"/>
      <c r="D14" s="7"/>
      <c r="E14" s="8">
        <f t="shared" si="0"/>
        <v>0</v>
      </c>
    </row>
    <row r="15" spans="1:8" ht="25.5" x14ac:dyDescent="0.25">
      <c r="A15" s="2" t="s">
        <v>40</v>
      </c>
      <c r="B15" s="5" t="s">
        <v>32</v>
      </c>
      <c r="C15" s="6" t="s">
        <v>33</v>
      </c>
      <c r="D15" s="6" t="s">
        <v>34</v>
      </c>
      <c r="E15" s="6"/>
    </row>
    <row r="16" spans="1:8" x14ac:dyDescent="0.25">
      <c r="A16" s="4" t="s">
        <v>41</v>
      </c>
      <c r="B16" s="7"/>
      <c r="C16" s="7"/>
      <c r="D16" s="7"/>
      <c r="E16" s="8">
        <f t="shared" si="0"/>
        <v>0</v>
      </c>
    </row>
    <row r="17" spans="1:5" x14ac:dyDescent="0.25">
      <c r="A17" s="4" t="s">
        <v>42</v>
      </c>
      <c r="B17" s="7"/>
      <c r="C17" s="7"/>
      <c r="D17" s="7"/>
      <c r="E17" s="8">
        <f t="shared" si="0"/>
        <v>0</v>
      </c>
    </row>
    <row r="18" spans="1:5" x14ac:dyDescent="0.25">
      <c r="A18" s="4" t="s">
        <v>43</v>
      </c>
      <c r="B18" s="7"/>
      <c r="C18" s="7"/>
      <c r="D18" s="7"/>
      <c r="E18" s="8">
        <f t="shared" si="0"/>
        <v>0</v>
      </c>
    </row>
    <row r="19" spans="1:5" x14ac:dyDescent="0.25">
      <c r="A19" s="4" t="s">
        <v>44</v>
      </c>
      <c r="B19" s="7"/>
      <c r="C19" s="7"/>
      <c r="D19" s="7"/>
      <c r="E19" s="8">
        <f t="shared" si="0"/>
        <v>0</v>
      </c>
    </row>
    <row r="20" spans="1:5" x14ac:dyDescent="0.25">
      <c r="A20" s="4" t="s">
        <v>45</v>
      </c>
      <c r="B20" s="7"/>
      <c r="C20" s="7"/>
      <c r="D20" s="7"/>
      <c r="E20" s="8">
        <f t="shared" si="0"/>
        <v>0</v>
      </c>
    </row>
    <row r="21" spans="1:5" x14ac:dyDescent="0.25">
      <c r="A21" s="4" t="s">
        <v>46</v>
      </c>
      <c r="B21" s="7"/>
      <c r="C21" s="7"/>
      <c r="D21" s="7"/>
      <c r="E21" s="8">
        <f t="shared" si="0"/>
        <v>0</v>
      </c>
    </row>
    <row r="22" spans="1:5" x14ac:dyDescent="0.25">
      <c r="A22" s="4" t="s">
        <v>47</v>
      </c>
      <c r="B22" s="7"/>
      <c r="C22" s="7"/>
      <c r="D22" s="7"/>
      <c r="E22" s="8">
        <f t="shared" si="0"/>
        <v>0</v>
      </c>
    </row>
    <row r="23" spans="1:5" x14ac:dyDescent="0.25">
      <c r="A23" s="4" t="s">
        <v>48</v>
      </c>
      <c r="B23" s="7"/>
      <c r="C23" s="7"/>
      <c r="D23" s="7"/>
      <c r="E23" s="8">
        <f t="shared" si="0"/>
        <v>0</v>
      </c>
    </row>
    <row r="24" spans="1:5" x14ac:dyDescent="0.25">
      <c r="A24" s="4" t="s">
        <v>49</v>
      </c>
      <c r="B24" s="7"/>
      <c r="C24" s="7"/>
      <c r="D24" s="7"/>
      <c r="E24" s="9"/>
    </row>
    <row r="25" spans="1:5" ht="25.5" x14ac:dyDescent="0.25">
      <c r="A25" s="2" t="s">
        <v>50</v>
      </c>
      <c r="B25" s="5" t="s">
        <v>32</v>
      </c>
      <c r="C25" s="6" t="s">
        <v>33</v>
      </c>
      <c r="D25" s="6" t="s">
        <v>34</v>
      </c>
      <c r="E25" s="6"/>
    </row>
    <row r="26" spans="1:5" x14ac:dyDescent="0.25">
      <c r="A26" s="4" t="s">
        <v>51</v>
      </c>
      <c r="B26" s="7"/>
      <c r="C26" s="7"/>
      <c r="D26" s="7"/>
      <c r="E26" s="8">
        <f t="shared" si="0"/>
        <v>0</v>
      </c>
    </row>
    <row r="27" spans="1:5" x14ac:dyDescent="0.25">
      <c r="A27" s="4" t="s">
        <v>52</v>
      </c>
      <c r="B27" s="7"/>
      <c r="C27" s="7"/>
      <c r="D27" s="7"/>
      <c r="E27" s="8">
        <f t="shared" si="0"/>
        <v>0</v>
      </c>
    </row>
    <row r="28" spans="1:5" x14ac:dyDescent="0.25">
      <c r="A28" s="4" t="s">
        <v>53</v>
      </c>
      <c r="B28" s="7"/>
      <c r="C28" s="7"/>
      <c r="D28" s="7"/>
      <c r="E28" s="8">
        <f t="shared" si="0"/>
        <v>0</v>
      </c>
    </row>
    <row r="29" spans="1:5" x14ac:dyDescent="0.25">
      <c r="A29" s="4" t="s">
        <v>54</v>
      </c>
      <c r="B29" s="7"/>
      <c r="C29" s="7"/>
      <c r="D29" s="7"/>
      <c r="E29" s="8">
        <f t="shared" si="0"/>
        <v>0</v>
      </c>
    </row>
    <row r="30" spans="1:5" ht="25.5" x14ac:dyDescent="0.25">
      <c r="A30" s="2" t="s">
        <v>55</v>
      </c>
      <c r="B30" s="5" t="s">
        <v>32</v>
      </c>
      <c r="C30" s="6" t="s">
        <v>33</v>
      </c>
      <c r="D30" s="6" t="s">
        <v>34</v>
      </c>
      <c r="E30" s="6"/>
    </row>
    <row r="31" spans="1:5" x14ac:dyDescent="0.25">
      <c r="A31" s="4" t="s">
        <v>56</v>
      </c>
      <c r="B31" s="7"/>
      <c r="C31" s="7"/>
      <c r="D31" s="7"/>
      <c r="E31" s="8">
        <f t="shared" si="0"/>
        <v>0</v>
      </c>
    </row>
    <row r="32" spans="1:5" x14ac:dyDescent="0.25">
      <c r="A32" s="4" t="s">
        <v>49</v>
      </c>
      <c r="B32" s="7"/>
      <c r="C32" s="7"/>
      <c r="D32" s="7"/>
      <c r="E32" s="8">
        <f>3000000+7300000</f>
        <v>10300000</v>
      </c>
    </row>
    <row r="35" spans="1:7" ht="15.75" x14ac:dyDescent="0.25">
      <c r="A35" s="10"/>
      <c r="B35" s="10"/>
      <c r="C35" s="10"/>
      <c r="D35" s="10" t="s">
        <v>35</v>
      </c>
      <c r="E35" s="33">
        <f>SUM(E11:E32)</f>
        <v>10300000</v>
      </c>
    </row>
    <row r="37" spans="1:7" x14ac:dyDescent="0.25">
      <c r="A37" s="11" t="s">
        <v>57</v>
      </c>
      <c r="B37" s="53" t="s">
        <v>58</v>
      </c>
      <c r="C37" s="53"/>
      <c r="D37" s="53"/>
      <c r="E37" s="53"/>
      <c r="F37" s="53"/>
      <c r="G37" s="12"/>
    </row>
    <row r="38" spans="1:7" x14ac:dyDescent="0.25">
      <c r="A38" s="54" t="s">
        <v>59</v>
      </c>
      <c r="B38" s="55"/>
      <c r="C38" s="55"/>
      <c r="D38" s="55"/>
      <c r="E38" s="55"/>
      <c r="F38" s="56"/>
      <c r="G38" s="13"/>
    </row>
    <row r="39" spans="1:7" x14ac:dyDescent="0.25">
      <c r="A39" s="4" t="s">
        <v>60</v>
      </c>
      <c r="B39" s="57" t="s">
        <v>75</v>
      </c>
      <c r="C39" s="58"/>
      <c r="D39" s="58"/>
      <c r="E39" s="58"/>
      <c r="F39" s="59"/>
      <c r="G39" s="14"/>
    </row>
    <row r="40" spans="1:7" x14ac:dyDescent="0.25">
      <c r="A40" s="4" t="s">
        <v>62</v>
      </c>
      <c r="B40" s="57"/>
      <c r="C40" s="58"/>
      <c r="D40" s="58"/>
      <c r="E40" s="58"/>
      <c r="F40" s="59"/>
      <c r="G40" s="14"/>
    </row>
    <row r="41" spans="1:7" ht="15.75" x14ac:dyDescent="0.25">
      <c r="A41" s="2" t="s">
        <v>63</v>
      </c>
      <c r="B41" s="43">
        <v>2018</v>
      </c>
      <c r="C41" s="38">
        <f>B41+1</f>
        <v>2019</v>
      </c>
      <c r="D41" s="38">
        <f>C41+1</f>
        <v>2020</v>
      </c>
      <c r="E41" s="38">
        <f>D41+1</f>
        <v>2021</v>
      </c>
      <c r="F41" s="38">
        <f>E41+1</f>
        <v>2022</v>
      </c>
      <c r="G41" s="10" t="s">
        <v>35</v>
      </c>
    </row>
    <row r="42" spans="1:7" ht="15.75" x14ac:dyDescent="0.25">
      <c r="A42" s="4" t="s">
        <v>64</v>
      </c>
      <c r="B42" s="18">
        <v>48000</v>
      </c>
      <c r="C42" s="18">
        <f>B42+3500</f>
        <v>51500</v>
      </c>
      <c r="D42" s="18">
        <f>C42+3500</f>
        <v>55000</v>
      </c>
      <c r="E42" s="18">
        <f>D42+3500</f>
        <v>58500</v>
      </c>
      <c r="F42" s="18">
        <f>E42+3500</f>
        <v>62000</v>
      </c>
      <c r="G42" s="10"/>
    </row>
    <row r="43" spans="1:7" x14ac:dyDescent="0.25">
      <c r="A43" s="4" t="s">
        <v>66</v>
      </c>
      <c r="B43" s="8">
        <v>20000000</v>
      </c>
      <c r="C43" s="8"/>
      <c r="D43" s="8"/>
      <c r="E43" s="8"/>
      <c r="F43" s="8"/>
      <c r="G43" s="34">
        <f>SUM(B43:F43)</f>
        <v>20000000</v>
      </c>
    </row>
    <row r="44" spans="1:7" x14ac:dyDescent="0.25">
      <c r="A44" s="4" t="s">
        <v>49</v>
      </c>
      <c r="B44" s="8"/>
      <c r="C44" s="8"/>
      <c r="D44" s="8"/>
      <c r="E44" s="8"/>
      <c r="F44" s="8"/>
      <c r="G44" s="15">
        <f t="shared" ref="G44:G52" si="1">SUM(B44:F44)</f>
        <v>0</v>
      </c>
    </row>
    <row r="45" spans="1:7" x14ac:dyDescent="0.25">
      <c r="A45" s="2" t="s">
        <v>67</v>
      </c>
      <c r="B45" s="8"/>
      <c r="C45" s="8"/>
      <c r="D45" s="8"/>
      <c r="E45" s="8"/>
      <c r="F45" s="8"/>
      <c r="G45" s="15">
        <f t="shared" si="1"/>
        <v>0</v>
      </c>
    </row>
    <row r="46" spans="1:7" x14ac:dyDescent="0.25">
      <c r="A46" s="4" t="s">
        <v>68</v>
      </c>
      <c r="B46" s="8"/>
      <c r="C46" s="8"/>
      <c r="D46" s="8"/>
      <c r="E46" s="8"/>
      <c r="F46" s="8"/>
      <c r="G46" s="15">
        <f t="shared" si="1"/>
        <v>0</v>
      </c>
    </row>
    <row r="47" spans="1:7" x14ac:dyDescent="0.25">
      <c r="A47" s="2" t="s">
        <v>69</v>
      </c>
      <c r="B47" s="8"/>
      <c r="C47" s="8"/>
      <c r="D47" s="8"/>
      <c r="E47" s="8"/>
      <c r="F47" s="8"/>
      <c r="G47" s="15">
        <f t="shared" si="1"/>
        <v>0</v>
      </c>
    </row>
    <row r="48" spans="1:7" x14ac:dyDescent="0.25">
      <c r="A48" s="4" t="s">
        <v>70</v>
      </c>
      <c r="B48" s="8">
        <f>4000000+5000000</f>
        <v>9000000</v>
      </c>
      <c r="C48" s="8"/>
      <c r="D48" s="8"/>
      <c r="E48" s="8"/>
      <c r="F48" s="8"/>
      <c r="G48" s="15">
        <f t="shared" si="1"/>
        <v>9000000</v>
      </c>
    </row>
    <row r="49" spans="1:7" x14ac:dyDescent="0.25">
      <c r="A49" s="4" t="s">
        <v>71</v>
      </c>
      <c r="B49" s="8"/>
      <c r="C49" s="8"/>
      <c r="D49" s="8"/>
      <c r="E49" s="8"/>
      <c r="F49" s="8"/>
      <c r="G49" s="15">
        <f t="shared" si="1"/>
        <v>0</v>
      </c>
    </row>
    <row r="50" spans="1:7" x14ac:dyDescent="0.25">
      <c r="A50" s="4" t="s">
        <v>72</v>
      </c>
      <c r="B50" s="8">
        <f>0.15*($B$43+$B$48)</f>
        <v>4350000</v>
      </c>
      <c r="C50" s="8">
        <f>0.15*($B$43+$B$48)</f>
        <v>4350000</v>
      </c>
      <c r="D50" s="8">
        <f>0.15*($B$43+$B$48)</f>
        <v>4350000</v>
      </c>
      <c r="E50" s="8">
        <f>0.15*($B$43+$B$48)</f>
        <v>4350000</v>
      </c>
      <c r="F50" s="8">
        <f>0.15*($B$43+$B$48)</f>
        <v>4350000</v>
      </c>
      <c r="G50" s="35">
        <f t="shared" si="1"/>
        <v>21750000</v>
      </c>
    </row>
    <row r="51" spans="1:7" x14ac:dyDescent="0.25">
      <c r="A51" s="4" t="s">
        <v>73</v>
      </c>
      <c r="B51" s="8"/>
      <c r="C51" s="8"/>
      <c r="D51" s="8"/>
      <c r="E51" s="8"/>
      <c r="F51" s="8"/>
      <c r="G51" s="15">
        <f t="shared" si="1"/>
        <v>0</v>
      </c>
    </row>
    <row r="52" spans="1:7" x14ac:dyDescent="0.25">
      <c r="A52" s="4" t="s">
        <v>74</v>
      </c>
      <c r="B52" s="8">
        <v>1500000</v>
      </c>
      <c r="C52" s="8">
        <v>1500000</v>
      </c>
      <c r="D52" s="8">
        <v>1500000</v>
      </c>
      <c r="E52" s="8">
        <v>1500000</v>
      </c>
      <c r="F52" s="8">
        <v>1500000</v>
      </c>
      <c r="G52" s="44">
        <f t="shared" si="1"/>
        <v>7500000</v>
      </c>
    </row>
    <row r="53" spans="1:7" x14ac:dyDescent="0.25">
      <c r="A53" s="16"/>
      <c r="B53" s="15"/>
      <c r="C53" s="15"/>
      <c r="D53" s="15"/>
      <c r="E53" s="15"/>
      <c r="F53" s="15"/>
      <c r="G53" s="15"/>
    </row>
    <row r="54" spans="1:7" x14ac:dyDescent="0.25">
      <c r="A54" s="16"/>
      <c r="B54" s="15"/>
      <c r="C54" s="15"/>
      <c r="D54" s="15"/>
      <c r="E54" s="15"/>
      <c r="F54" s="15"/>
      <c r="G54" s="15"/>
    </row>
    <row r="55" spans="1:7" ht="15.75" x14ac:dyDescent="0.25">
      <c r="A55" s="10" t="s">
        <v>35</v>
      </c>
      <c r="B55" s="15">
        <f>SUM(B43:B52)+'[1]2. Implementation effort'!E68</f>
        <v>34850000</v>
      </c>
      <c r="C55" s="15">
        <f>SUM(C43:C52)</f>
        <v>5850000</v>
      </c>
      <c r="D55" s="15">
        <f>SUM(D43:D52)</f>
        <v>5850000</v>
      </c>
      <c r="E55" s="15">
        <f>SUM(E43:E52)</f>
        <v>5850000</v>
      </c>
      <c r="F55" s="15">
        <f>SUM(F43:F52)</f>
        <v>5850000</v>
      </c>
      <c r="G55" s="17">
        <f>SUM(B55:F55)</f>
        <v>58250000</v>
      </c>
    </row>
  </sheetData>
  <mergeCells count="12">
    <mergeCell ref="A1:H1"/>
    <mergeCell ref="B9:E9"/>
    <mergeCell ref="B37:F37"/>
    <mergeCell ref="A38:F38"/>
    <mergeCell ref="B39:F39"/>
    <mergeCell ref="B40:F40"/>
    <mergeCell ref="B8:E8"/>
    <mergeCell ref="B3:E3"/>
    <mergeCell ref="D4:E4"/>
    <mergeCell ref="B5:E5"/>
    <mergeCell ref="B6:E6"/>
    <mergeCell ref="B7:E7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D7D39A-C54E-4CC8-836A-4B3D0D6F34F8}">
  <dimension ref="A1:H55"/>
  <sheetViews>
    <sheetView zoomScale="130" zoomScaleNormal="130" workbookViewId="0">
      <selection activeCell="A4" sqref="A4"/>
    </sheetView>
  </sheetViews>
  <sheetFormatPr baseColWidth="10" defaultColWidth="8.7109375" defaultRowHeight="15" x14ac:dyDescent="0.25"/>
  <cols>
    <col min="1" max="1" width="65.5703125" bestFit="1" customWidth="1"/>
    <col min="2" max="2" width="12.42578125" customWidth="1"/>
    <col min="3" max="3" width="12.85546875" customWidth="1"/>
    <col min="4" max="4" width="13" customWidth="1"/>
    <col min="5" max="5" width="13.42578125" customWidth="1"/>
    <col min="6" max="6" width="10.85546875" bestFit="1" customWidth="1"/>
    <col min="7" max="7" width="12.5703125" customWidth="1"/>
  </cols>
  <sheetData>
    <row r="1" spans="1:8" ht="35.25" customHeight="1" x14ac:dyDescent="0.25">
      <c r="A1" s="62" t="s">
        <v>76</v>
      </c>
      <c r="B1" s="63"/>
      <c r="C1" s="63"/>
      <c r="D1" s="63"/>
      <c r="E1" s="63"/>
      <c r="F1" s="63"/>
      <c r="G1" s="63"/>
      <c r="H1" s="64"/>
    </row>
    <row r="3" spans="1:8" x14ac:dyDescent="0.25">
      <c r="A3" s="1" t="s">
        <v>18</v>
      </c>
      <c r="B3" s="51" t="s">
        <v>58</v>
      </c>
      <c r="C3" s="51"/>
      <c r="D3" s="51"/>
      <c r="E3" s="51"/>
    </row>
    <row r="4" spans="1:8" x14ac:dyDescent="0.25">
      <c r="A4" s="2" t="s">
        <v>25</v>
      </c>
      <c r="B4" s="3"/>
      <c r="C4" s="3"/>
      <c r="D4" s="52"/>
      <c r="E4" s="52"/>
    </row>
    <row r="5" spans="1:8" x14ac:dyDescent="0.25">
      <c r="A5" s="4" t="s">
        <v>26</v>
      </c>
      <c r="B5" s="50"/>
      <c r="C5" s="50"/>
      <c r="D5" s="50"/>
      <c r="E5" s="50"/>
    </row>
    <row r="6" spans="1:8" x14ac:dyDescent="0.25">
      <c r="A6" s="4" t="s">
        <v>27</v>
      </c>
      <c r="B6" s="50"/>
      <c r="C6" s="50"/>
      <c r="D6" s="50"/>
      <c r="E6" s="50"/>
    </row>
    <row r="7" spans="1:8" x14ac:dyDescent="0.25">
      <c r="A7" s="4" t="s">
        <v>28</v>
      </c>
      <c r="B7" s="50"/>
      <c r="C7" s="50"/>
      <c r="D7" s="50"/>
      <c r="E7" s="50"/>
    </row>
    <row r="8" spans="1:8" x14ac:dyDescent="0.25">
      <c r="A8" s="4" t="s">
        <v>29</v>
      </c>
      <c r="B8" s="50"/>
      <c r="C8" s="50"/>
      <c r="D8" s="50"/>
      <c r="E8" s="50"/>
    </row>
    <row r="9" spans="1:8" x14ac:dyDescent="0.25">
      <c r="A9" s="4" t="s">
        <v>30</v>
      </c>
      <c r="B9" s="50"/>
      <c r="C9" s="50"/>
      <c r="D9" s="50"/>
      <c r="E9" s="50"/>
    </row>
    <row r="10" spans="1:8" ht="25.5" x14ac:dyDescent="0.25">
      <c r="A10" s="2" t="s">
        <v>31</v>
      </c>
      <c r="B10" s="5" t="s">
        <v>32</v>
      </c>
      <c r="C10" s="6" t="s">
        <v>33</v>
      </c>
      <c r="D10" s="6" t="s">
        <v>34</v>
      </c>
      <c r="E10" s="6" t="s">
        <v>35</v>
      </c>
    </row>
    <row r="11" spans="1:8" x14ac:dyDescent="0.25">
      <c r="A11" s="4" t="s">
        <v>36</v>
      </c>
      <c r="B11" s="7"/>
      <c r="C11" s="7"/>
      <c r="D11" s="7"/>
      <c r="E11" s="8">
        <f>D11*C11*B11</f>
        <v>0</v>
      </c>
    </row>
    <row r="12" spans="1:8" x14ac:dyDescent="0.25">
      <c r="A12" s="4" t="s">
        <v>37</v>
      </c>
      <c r="B12" s="7"/>
      <c r="C12" s="7"/>
      <c r="D12" s="7"/>
      <c r="E12" s="8">
        <f t="shared" ref="E12:E31" si="0">D12*C12*B12</f>
        <v>0</v>
      </c>
    </row>
    <row r="13" spans="1:8" x14ac:dyDescent="0.25">
      <c r="A13" s="4" t="s">
        <v>38</v>
      </c>
      <c r="B13" s="7"/>
      <c r="C13" s="7"/>
      <c r="D13" s="7"/>
      <c r="E13" s="8">
        <f t="shared" si="0"/>
        <v>0</v>
      </c>
    </row>
    <row r="14" spans="1:8" x14ac:dyDescent="0.25">
      <c r="A14" s="4" t="s">
        <v>39</v>
      </c>
      <c r="B14" s="7"/>
      <c r="C14" s="7"/>
      <c r="D14" s="7"/>
      <c r="E14" s="8">
        <f t="shared" si="0"/>
        <v>0</v>
      </c>
    </row>
    <row r="15" spans="1:8" ht="25.5" x14ac:dyDescent="0.25">
      <c r="A15" s="2" t="s">
        <v>40</v>
      </c>
      <c r="B15" s="5" t="s">
        <v>32</v>
      </c>
      <c r="C15" s="6" t="s">
        <v>33</v>
      </c>
      <c r="D15" s="6" t="s">
        <v>34</v>
      </c>
      <c r="E15" s="6"/>
    </row>
    <row r="16" spans="1:8" x14ac:dyDescent="0.25">
      <c r="A16" s="4" t="s">
        <v>41</v>
      </c>
      <c r="B16" s="7"/>
      <c r="C16" s="7"/>
      <c r="D16" s="7"/>
      <c r="E16" s="8">
        <f t="shared" si="0"/>
        <v>0</v>
      </c>
    </row>
    <row r="17" spans="1:5" x14ac:dyDescent="0.25">
      <c r="A17" s="4" t="s">
        <v>42</v>
      </c>
      <c r="B17" s="7"/>
      <c r="C17" s="7"/>
      <c r="D17" s="7"/>
      <c r="E17" s="8">
        <f t="shared" si="0"/>
        <v>0</v>
      </c>
    </row>
    <row r="18" spans="1:5" x14ac:dyDescent="0.25">
      <c r="A18" s="4" t="s">
        <v>43</v>
      </c>
      <c r="B18" s="7"/>
      <c r="C18" s="7"/>
      <c r="D18" s="7"/>
      <c r="E18" s="8">
        <f t="shared" si="0"/>
        <v>0</v>
      </c>
    </row>
    <row r="19" spans="1:5" x14ac:dyDescent="0.25">
      <c r="A19" s="4" t="s">
        <v>44</v>
      </c>
      <c r="B19" s="7"/>
      <c r="C19" s="7"/>
      <c r="D19" s="7"/>
      <c r="E19" s="8">
        <f t="shared" si="0"/>
        <v>0</v>
      </c>
    </row>
    <row r="20" spans="1:5" x14ac:dyDescent="0.25">
      <c r="A20" s="4" t="s">
        <v>45</v>
      </c>
      <c r="B20" s="7"/>
      <c r="C20" s="7"/>
      <c r="D20" s="7"/>
      <c r="E20" s="8">
        <f t="shared" si="0"/>
        <v>0</v>
      </c>
    </row>
    <row r="21" spans="1:5" x14ac:dyDescent="0.25">
      <c r="A21" s="4" t="s">
        <v>46</v>
      </c>
      <c r="B21" s="7"/>
      <c r="C21" s="7"/>
      <c r="D21" s="7"/>
      <c r="E21" s="8">
        <f t="shared" si="0"/>
        <v>0</v>
      </c>
    </row>
    <row r="22" spans="1:5" x14ac:dyDescent="0.25">
      <c r="A22" s="4" t="s">
        <v>47</v>
      </c>
      <c r="B22" s="7"/>
      <c r="C22" s="7"/>
      <c r="D22" s="7"/>
      <c r="E22" s="8">
        <f t="shared" si="0"/>
        <v>0</v>
      </c>
    </row>
    <row r="23" spans="1:5" x14ac:dyDescent="0.25">
      <c r="A23" s="4" t="s">
        <v>48</v>
      </c>
      <c r="B23" s="7"/>
      <c r="C23" s="7"/>
      <c r="D23" s="7"/>
      <c r="E23" s="8">
        <f t="shared" si="0"/>
        <v>0</v>
      </c>
    </row>
    <row r="24" spans="1:5" x14ac:dyDescent="0.25">
      <c r="A24" s="4" t="s">
        <v>49</v>
      </c>
      <c r="B24" s="7"/>
      <c r="C24" s="7"/>
      <c r="D24" s="7"/>
      <c r="E24" s="9"/>
    </row>
    <row r="25" spans="1:5" ht="25.5" x14ac:dyDescent="0.25">
      <c r="A25" s="2" t="s">
        <v>50</v>
      </c>
      <c r="B25" s="5" t="s">
        <v>32</v>
      </c>
      <c r="C25" s="6" t="s">
        <v>33</v>
      </c>
      <c r="D25" s="6" t="s">
        <v>34</v>
      </c>
      <c r="E25" s="6"/>
    </row>
    <row r="26" spans="1:5" x14ac:dyDescent="0.25">
      <c r="A26" s="4" t="s">
        <v>51</v>
      </c>
      <c r="B26" s="7"/>
      <c r="C26" s="7"/>
      <c r="D26" s="7"/>
      <c r="E26" s="8">
        <f t="shared" si="0"/>
        <v>0</v>
      </c>
    </row>
    <row r="27" spans="1:5" x14ac:dyDescent="0.25">
      <c r="A27" s="4" t="s">
        <v>52</v>
      </c>
      <c r="B27" s="7"/>
      <c r="C27" s="7"/>
      <c r="D27" s="7"/>
      <c r="E27" s="8">
        <f t="shared" si="0"/>
        <v>0</v>
      </c>
    </row>
    <row r="28" spans="1:5" x14ac:dyDescent="0.25">
      <c r="A28" s="4" t="s">
        <v>53</v>
      </c>
      <c r="B28" s="7"/>
      <c r="C28" s="7"/>
      <c r="D28" s="7"/>
      <c r="E28" s="8">
        <f t="shared" si="0"/>
        <v>0</v>
      </c>
    </row>
    <row r="29" spans="1:5" x14ac:dyDescent="0.25">
      <c r="A29" s="4" t="s">
        <v>54</v>
      </c>
      <c r="B29" s="7"/>
      <c r="C29" s="7"/>
      <c r="D29" s="7"/>
      <c r="E29" s="8">
        <f t="shared" si="0"/>
        <v>0</v>
      </c>
    </row>
    <row r="30" spans="1:5" ht="25.5" x14ac:dyDescent="0.25">
      <c r="A30" s="2" t="s">
        <v>55</v>
      </c>
      <c r="B30" s="5" t="s">
        <v>32</v>
      </c>
      <c r="C30" s="6" t="s">
        <v>33</v>
      </c>
      <c r="D30" s="6" t="s">
        <v>34</v>
      </c>
      <c r="E30" s="6"/>
    </row>
    <row r="31" spans="1:5" x14ac:dyDescent="0.25">
      <c r="A31" s="4" t="s">
        <v>56</v>
      </c>
      <c r="B31" s="7"/>
      <c r="C31" s="7"/>
      <c r="D31" s="7"/>
      <c r="E31" s="8">
        <f t="shared" si="0"/>
        <v>0</v>
      </c>
    </row>
    <row r="32" spans="1:5" x14ac:dyDescent="0.25">
      <c r="A32" s="4" t="s">
        <v>49</v>
      </c>
      <c r="B32" s="7"/>
      <c r="C32" s="7"/>
      <c r="D32" s="7"/>
      <c r="E32" s="8">
        <v>5000000</v>
      </c>
    </row>
    <row r="35" spans="1:7" ht="15.75" x14ac:dyDescent="0.25">
      <c r="A35" s="10"/>
      <c r="B35" s="10"/>
      <c r="C35" s="10"/>
      <c r="D35" s="10" t="s">
        <v>35</v>
      </c>
      <c r="E35" s="33">
        <f>SUM(E11:E32)</f>
        <v>5000000</v>
      </c>
    </row>
    <row r="37" spans="1:7" x14ac:dyDescent="0.25">
      <c r="A37" s="11" t="s">
        <v>57</v>
      </c>
      <c r="B37" s="53" t="s">
        <v>58</v>
      </c>
      <c r="C37" s="53"/>
      <c r="D37" s="53"/>
      <c r="E37" s="53"/>
      <c r="F37" s="53"/>
      <c r="G37" s="12"/>
    </row>
    <row r="38" spans="1:7" x14ac:dyDescent="0.25">
      <c r="A38" s="54" t="s">
        <v>59</v>
      </c>
      <c r="B38" s="55"/>
      <c r="C38" s="55"/>
      <c r="D38" s="55"/>
      <c r="E38" s="55"/>
      <c r="F38" s="56"/>
      <c r="G38" s="13"/>
    </row>
    <row r="39" spans="1:7" x14ac:dyDescent="0.25">
      <c r="A39" s="4" t="s">
        <v>60</v>
      </c>
      <c r="B39" s="57" t="s">
        <v>75</v>
      </c>
      <c r="C39" s="58"/>
      <c r="D39" s="58"/>
      <c r="E39" s="58"/>
      <c r="F39" s="59"/>
      <c r="G39" s="14"/>
    </row>
    <row r="40" spans="1:7" x14ac:dyDescent="0.25">
      <c r="A40" s="4" t="s">
        <v>62</v>
      </c>
      <c r="B40" s="57"/>
      <c r="C40" s="58"/>
      <c r="D40" s="58"/>
      <c r="E40" s="58"/>
      <c r="F40" s="59"/>
      <c r="G40" s="14"/>
    </row>
    <row r="41" spans="1:7" ht="15.75" x14ac:dyDescent="0.25">
      <c r="A41" s="2" t="s">
        <v>63</v>
      </c>
      <c r="B41" s="43">
        <v>2018</v>
      </c>
      <c r="C41" s="38">
        <f>B41+1</f>
        <v>2019</v>
      </c>
      <c r="D41" s="38">
        <f>C41+1</f>
        <v>2020</v>
      </c>
      <c r="E41" s="38">
        <f>D41+1</f>
        <v>2021</v>
      </c>
      <c r="F41" s="38">
        <f>E41+1</f>
        <v>2022</v>
      </c>
      <c r="G41" s="10" t="s">
        <v>35</v>
      </c>
    </row>
    <row r="42" spans="1:7" ht="15.75" x14ac:dyDescent="0.25">
      <c r="A42" s="4" t="s">
        <v>64</v>
      </c>
      <c r="B42" s="18">
        <v>48000</v>
      </c>
      <c r="C42" s="18">
        <f>B42+3500</f>
        <v>51500</v>
      </c>
      <c r="D42" s="18">
        <f>C42+3500</f>
        <v>55000</v>
      </c>
      <c r="E42" s="18">
        <f>D42+3500</f>
        <v>58500</v>
      </c>
      <c r="F42" s="18">
        <f>E42+3500</f>
        <v>62000</v>
      </c>
      <c r="G42" s="10"/>
    </row>
    <row r="43" spans="1:7" x14ac:dyDescent="0.25">
      <c r="A43" s="4" t="s">
        <v>66</v>
      </c>
      <c r="B43" s="8">
        <v>35000000</v>
      </c>
      <c r="C43" s="8"/>
      <c r="D43" s="8"/>
      <c r="E43" s="8"/>
      <c r="F43" s="8"/>
      <c r="G43" s="34">
        <f>SUM(B43:F43)</f>
        <v>35000000</v>
      </c>
    </row>
    <row r="44" spans="1:7" x14ac:dyDescent="0.25">
      <c r="A44" s="4" t="s">
        <v>49</v>
      </c>
      <c r="B44" s="8"/>
      <c r="C44" s="8"/>
      <c r="D44" s="8"/>
      <c r="E44" s="8"/>
      <c r="F44" s="8"/>
      <c r="G44" s="15">
        <f t="shared" ref="G44:G52" si="1">SUM(B44:F44)</f>
        <v>0</v>
      </c>
    </row>
    <row r="45" spans="1:7" x14ac:dyDescent="0.25">
      <c r="A45" s="2" t="s">
        <v>67</v>
      </c>
      <c r="B45" s="8"/>
      <c r="C45" s="8"/>
      <c r="D45" s="8"/>
      <c r="E45" s="8"/>
      <c r="F45" s="8"/>
      <c r="G45" s="15">
        <f t="shared" si="1"/>
        <v>0</v>
      </c>
    </row>
    <row r="46" spans="1:7" x14ac:dyDescent="0.25">
      <c r="A46" s="4" t="s">
        <v>68</v>
      </c>
      <c r="B46" s="8"/>
      <c r="C46" s="8"/>
      <c r="D46" s="8"/>
      <c r="E46" s="8"/>
      <c r="F46" s="8"/>
      <c r="G46" s="15">
        <f t="shared" si="1"/>
        <v>0</v>
      </c>
    </row>
    <row r="47" spans="1:7" x14ac:dyDescent="0.25">
      <c r="A47" s="2" t="s">
        <v>69</v>
      </c>
      <c r="B47" s="8"/>
      <c r="C47" s="8"/>
      <c r="D47" s="8"/>
      <c r="E47" s="8"/>
      <c r="F47" s="8"/>
      <c r="G47" s="15">
        <f t="shared" si="1"/>
        <v>0</v>
      </c>
    </row>
    <row r="48" spans="1:7" x14ac:dyDescent="0.25">
      <c r="A48" s="4" t="s">
        <v>70</v>
      </c>
      <c r="B48" s="8"/>
      <c r="C48" s="8"/>
      <c r="D48" s="8"/>
      <c r="E48" s="8"/>
      <c r="F48" s="8"/>
      <c r="G48" s="15">
        <f t="shared" si="1"/>
        <v>0</v>
      </c>
    </row>
    <row r="49" spans="1:7" x14ac:dyDescent="0.25">
      <c r="A49" s="4" t="s">
        <v>71</v>
      </c>
      <c r="B49" s="8"/>
      <c r="C49" s="8"/>
      <c r="D49" s="8"/>
      <c r="E49" s="8"/>
      <c r="F49" s="8"/>
      <c r="G49" s="15">
        <f t="shared" si="1"/>
        <v>0</v>
      </c>
    </row>
    <row r="50" spans="1:7" x14ac:dyDescent="0.25">
      <c r="A50" s="4" t="s">
        <v>72</v>
      </c>
      <c r="B50" s="8">
        <f>0.18*$B$43</f>
        <v>6300000</v>
      </c>
      <c r="C50" s="8">
        <f>0.18*$B$43</f>
        <v>6300000</v>
      </c>
      <c r="D50" s="8">
        <f>0.18*$B$43</f>
        <v>6300000</v>
      </c>
      <c r="E50" s="8">
        <f>0.18*$B$43</f>
        <v>6300000</v>
      </c>
      <c r="F50" s="8">
        <f>0.18*$B$43</f>
        <v>6300000</v>
      </c>
      <c r="G50" s="35">
        <f t="shared" si="1"/>
        <v>31500000</v>
      </c>
    </row>
    <row r="51" spans="1:7" x14ac:dyDescent="0.25">
      <c r="A51" s="4" t="s">
        <v>73</v>
      </c>
      <c r="B51" s="8"/>
      <c r="C51" s="8"/>
      <c r="D51" s="8"/>
      <c r="E51" s="8"/>
      <c r="F51" s="8"/>
      <c r="G51" s="15">
        <f t="shared" si="1"/>
        <v>0</v>
      </c>
    </row>
    <row r="52" spans="1:7" x14ac:dyDescent="0.25">
      <c r="A52" s="4" t="s">
        <v>74</v>
      </c>
      <c r="B52" s="8">
        <v>4804512</v>
      </c>
      <c r="C52" s="8">
        <f>B52*1.1</f>
        <v>5284963.2</v>
      </c>
      <c r="D52" s="8">
        <f>C52*1.1</f>
        <v>5813459.5200000005</v>
      </c>
      <c r="E52" s="8">
        <f>D52*1.1</f>
        <v>6394805.472000001</v>
      </c>
      <c r="F52" s="8">
        <f>E52*1.1</f>
        <v>7034286.0192000018</v>
      </c>
      <c r="G52" s="44">
        <f t="shared" si="1"/>
        <v>29332026.211200003</v>
      </c>
    </row>
    <row r="53" spans="1:7" x14ac:dyDescent="0.25">
      <c r="A53" s="16"/>
      <c r="B53" s="15"/>
      <c r="C53" s="15"/>
      <c r="D53" s="15"/>
      <c r="E53" s="15"/>
      <c r="F53" s="15"/>
      <c r="G53" s="15"/>
    </row>
    <row r="54" spans="1:7" x14ac:dyDescent="0.25">
      <c r="A54" s="16"/>
      <c r="B54" s="15"/>
      <c r="C54" s="15"/>
      <c r="D54" s="15"/>
      <c r="E54" s="15"/>
      <c r="F54" s="15"/>
      <c r="G54" s="15"/>
    </row>
    <row r="55" spans="1:7" ht="15.75" x14ac:dyDescent="0.25">
      <c r="A55" s="10" t="s">
        <v>35</v>
      </c>
      <c r="B55" s="15">
        <f>SUM(B43:B52)+'[1]2. Implementation effort'!E68</f>
        <v>46104512</v>
      </c>
      <c r="C55" s="15">
        <f>SUM(C43:C52)</f>
        <v>11584963.199999999</v>
      </c>
      <c r="D55" s="15">
        <f>SUM(D43:D52)</f>
        <v>12113459.52</v>
      </c>
      <c r="E55" s="15">
        <f>SUM(E43:E52)</f>
        <v>12694805.472000001</v>
      </c>
      <c r="F55" s="15">
        <f>SUM(F43:F52)</f>
        <v>13334286.019200001</v>
      </c>
      <c r="G55" s="17">
        <f>SUM(G43:G52)+E35</f>
        <v>100832026.2112</v>
      </c>
    </row>
  </sheetData>
  <mergeCells count="12">
    <mergeCell ref="A1:H1"/>
    <mergeCell ref="B9:E9"/>
    <mergeCell ref="B37:F37"/>
    <mergeCell ref="A38:F38"/>
    <mergeCell ref="B39:F39"/>
    <mergeCell ref="B40:F40"/>
    <mergeCell ref="B8:E8"/>
    <mergeCell ref="B3:E3"/>
    <mergeCell ref="D4:E4"/>
    <mergeCell ref="B5:E5"/>
    <mergeCell ref="B6:E6"/>
    <mergeCell ref="B7:E7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E19E78-EC90-4896-A067-8A72F02D899E}">
  <dimension ref="A1:H55"/>
  <sheetViews>
    <sheetView workbookViewId="0">
      <selection sqref="A1:H1"/>
    </sheetView>
  </sheetViews>
  <sheetFormatPr baseColWidth="10" defaultColWidth="8.7109375" defaultRowHeight="15" x14ac:dyDescent="0.25"/>
  <cols>
    <col min="1" max="1" width="65.5703125" bestFit="1" customWidth="1"/>
    <col min="2" max="2" width="12.42578125" customWidth="1"/>
    <col min="3" max="3" width="12.85546875" customWidth="1"/>
    <col min="4" max="4" width="13" customWidth="1"/>
    <col min="5" max="5" width="13.42578125" customWidth="1"/>
    <col min="6" max="6" width="14.7109375" customWidth="1"/>
    <col min="7" max="7" width="12.5703125" customWidth="1"/>
  </cols>
  <sheetData>
    <row r="1" spans="1:8" ht="32.25" customHeight="1" x14ac:dyDescent="0.25">
      <c r="A1" s="62" t="s">
        <v>76</v>
      </c>
      <c r="B1" s="63"/>
      <c r="C1" s="63"/>
      <c r="D1" s="63"/>
      <c r="E1" s="63"/>
      <c r="F1" s="63"/>
      <c r="G1" s="63"/>
      <c r="H1" s="64"/>
    </row>
    <row r="3" spans="1:8" x14ac:dyDescent="0.25">
      <c r="A3" s="1" t="s">
        <v>18</v>
      </c>
      <c r="B3" s="51" t="s">
        <v>58</v>
      </c>
      <c r="C3" s="51"/>
      <c r="D3" s="51"/>
      <c r="E3" s="51"/>
    </row>
    <row r="4" spans="1:8" x14ac:dyDescent="0.25">
      <c r="A4" s="2" t="s">
        <v>25</v>
      </c>
      <c r="B4" s="3"/>
      <c r="C4" s="3"/>
      <c r="D4" s="52"/>
      <c r="E4" s="52"/>
    </row>
    <row r="5" spans="1:8" x14ac:dyDescent="0.25">
      <c r="A5" s="4" t="s">
        <v>26</v>
      </c>
      <c r="B5" s="50"/>
      <c r="C5" s="50"/>
      <c r="D5" s="50"/>
      <c r="E5" s="50"/>
    </row>
    <row r="6" spans="1:8" x14ac:dyDescent="0.25">
      <c r="A6" s="4" t="s">
        <v>27</v>
      </c>
      <c r="B6" s="50"/>
      <c r="C6" s="50"/>
      <c r="D6" s="50"/>
      <c r="E6" s="50"/>
    </row>
    <row r="7" spans="1:8" x14ac:dyDescent="0.25">
      <c r="A7" s="4" t="s">
        <v>28</v>
      </c>
      <c r="B7" s="50"/>
      <c r="C7" s="50"/>
      <c r="D7" s="50"/>
      <c r="E7" s="50"/>
    </row>
    <row r="8" spans="1:8" x14ac:dyDescent="0.25">
      <c r="A8" s="4" t="s">
        <v>29</v>
      </c>
      <c r="B8" s="50"/>
      <c r="C8" s="50"/>
      <c r="D8" s="50"/>
      <c r="E8" s="50"/>
    </row>
    <row r="9" spans="1:8" x14ac:dyDescent="0.25">
      <c r="A9" s="4" t="s">
        <v>30</v>
      </c>
      <c r="B9" s="50"/>
      <c r="C9" s="50"/>
      <c r="D9" s="50"/>
      <c r="E9" s="50"/>
    </row>
    <row r="10" spans="1:8" ht="25.5" x14ac:dyDescent="0.25">
      <c r="A10" s="2" t="s">
        <v>31</v>
      </c>
      <c r="B10" s="5" t="s">
        <v>32</v>
      </c>
      <c r="C10" s="6" t="s">
        <v>33</v>
      </c>
      <c r="D10" s="6" t="s">
        <v>34</v>
      </c>
      <c r="E10" s="6" t="s">
        <v>35</v>
      </c>
    </row>
    <row r="11" spans="1:8" x14ac:dyDescent="0.25">
      <c r="A11" s="4" t="s">
        <v>36</v>
      </c>
      <c r="B11" s="7"/>
      <c r="C11" s="7"/>
      <c r="D11" s="7"/>
      <c r="E11" s="8">
        <f>D11*C11*B11</f>
        <v>0</v>
      </c>
    </row>
    <row r="12" spans="1:8" x14ac:dyDescent="0.25">
      <c r="A12" s="4" t="s">
        <v>37</v>
      </c>
      <c r="B12" s="7"/>
      <c r="C12" s="7"/>
      <c r="D12" s="7"/>
      <c r="E12" s="8">
        <f t="shared" ref="E12:E31" si="0">D12*C12*B12</f>
        <v>0</v>
      </c>
    </row>
    <row r="13" spans="1:8" x14ac:dyDescent="0.25">
      <c r="A13" s="4" t="s">
        <v>38</v>
      </c>
      <c r="B13" s="7"/>
      <c r="C13" s="7"/>
      <c r="D13" s="7"/>
      <c r="E13" s="8">
        <f t="shared" si="0"/>
        <v>0</v>
      </c>
    </row>
    <row r="14" spans="1:8" x14ac:dyDescent="0.25">
      <c r="A14" s="4" t="s">
        <v>39</v>
      </c>
      <c r="B14" s="7"/>
      <c r="C14" s="7"/>
      <c r="D14" s="7"/>
      <c r="E14" s="8">
        <f t="shared" si="0"/>
        <v>0</v>
      </c>
    </row>
    <row r="15" spans="1:8" ht="25.5" x14ac:dyDescent="0.25">
      <c r="A15" s="2" t="s">
        <v>40</v>
      </c>
      <c r="B15" s="5" t="s">
        <v>32</v>
      </c>
      <c r="C15" s="6" t="s">
        <v>33</v>
      </c>
      <c r="D15" s="6" t="s">
        <v>34</v>
      </c>
      <c r="E15" s="6"/>
    </row>
    <row r="16" spans="1:8" x14ac:dyDescent="0.25">
      <c r="A16" s="4" t="s">
        <v>41</v>
      </c>
      <c r="B16" s="7"/>
      <c r="C16" s="7"/>
      <c r="D16" s="7"/>
      <c r="E16" s="8">
        <f t="shared" si="0"/>
        <v>0</v>
      </c>
    </row>
    <row r="17" spans="1:5" x14ac:dyDescent="0.25">
      <c r="A17" s="4" t="s">
        <v>42</v>
      </c>
      <c r="B17" s="7"/>
      <c r="C17" s="7"/>
      <c r="D17" s="7"/>
      <c r="E17" s="8">
        <f t="shared" si="0"/>
        <v>0</v>
      </c>
    </row>
    <row r="18" spans="1:5" x14ac:dyDescent="0.25">
      <c r="A18" s="4" t="s">
        <v>43</v>
      </c>
      <c r="B18" s="7"/>
      <c r="C18" s="7"/>
      <c r="D18" s="7"/>
      <c r="E18" s="8">
        <f t="shared" si="0"/>
        <v>0</v>
      </c>
    </row>
    <row r="19" spans="1:5" x14ac:dyDescent="0.25">
      <c r="A19" s="4" t="s">
        <v>44</v>
      </c>
      <c r="B19" s="7"/>
      <c r="C19" s="7"/>
      <c r="D19" s="7"/>
      <c r="E19" s="8">
        <f t="shared" si="0"/>
        <v>0</v>
      </c>
    </row>
    <row r="20" spans="1:5" x14ac:dyDescent="0.25">
      <c r="A20" s="4" t="s">
        <v>45</v>
      </c>
      <c r="B20" s="7"/>
      <c r="C20" s="7"/>
      <c r="D20" s="7"/>
      <c r="E20" s="8">
        <f t="shared" si="0"/>
        <v>0</v>
      </c>
    </row>
    <row r="21" spans="1:5" x14ac:dyDescent="0.25">
      <c r="A21" s="4" t="s">
        <v>46</v>
      </c>
      <c r="B21" s="7"/>
      <c r="C21" s="7"/>
      <c r="D21" s="7"/>
      <c r="E21" s="8">
        <f t="shared" si="0"/>
        <v>0</v>
      </c>
    </row>
    <row r="22" spans="1:5" x14ac:dyDescent="0.25">
      <c r="A22" s="4" t="s">
        <v>47</v>
      </c>
      <c r="B22" s="7"/>
      <c r="C22" s="7"/>
      <c r="D22" s="7"/>
      <c r="E22" s="8">
        <f t="shared" si="0"/>
        <v>0</v>
      </c>
    </row>
    <row r="23" spans="1:5" x14ac:dyDescent="0.25">
      <c r="A23" s="4" t="s">
        <v>48</v>
      </c>
      <c r="B23" s="7"/>
      <c r="C23" s="7"/>
      <c r="D23" s="7"/>
      <c r="E23" s="8">
        <f t="shared" si="0"/>
        <v>0</v>
      </c>
    </row>
    <row r="24" spans="1:5" x14ac:dyDescent="0.25">
      <c r="A24" s="4" t="s">
        <v>49</v>
      </c>
      <c r="B24" s="7"/>
      <c r="C24" s="7"/>
      <c r="D24" s="7"/>
      <c r="E24" s="9"/>
    </row>
    <row r="25" spans="1:5" ht="25.5" x14ac:dyDescent="0.25">
      <c r="A25" s="2" t="s">
        <v>50</v>
      </c>
      <c r="B25" s="5" t="s">
        <v>32</v>
      </c>
      <c r="C25" s="6" t="s">
        <v>33</v>
      </c>
      <c r="D25" s="6" t="s">
        <v>34</v>
      </c>
      <c r="E25" s="6"/>
    </row>
    <row r="26" spans="1:5" x14ac:dyDescent="0.25">
      <c r="A26" s="4" t="s">
        <v>51</v>
      </c>
      <c r="B26" s="7"/>
      <c r="C26" s="7"/>
      <c r="D26" s="7"/>
      <c r="E26" s="8">
        <f t="shared" si="0"/>
        <v>0</v>
      </c>
    </row>
    <row r="27" spans="1:5" x14ac:dyDescent="0.25">
      <c r="A27" s="4" t="s">
        <v>52</v>
      </c>
      <c r="B27" s="7"/>
      <c r="C27" s="7"/>
      <c r="D27" s="7"/>
      <c r="E27" s="8">
        <f t="shared" si="0"/>
        <v>0</v>
      </c>
    </row>
    <row r="28" spans="1:5" x14ac:dyDescent="0.25">
      <c r="A28" s="4" t="s">
        <v>53</v>
      </c>
      <c r="B28" s="7"/>
      <c r="C28" s="7"/>
      <c r="D28" s="7"/>
      <c r="E28" s="8">
        <f t="shared" si="0"/>
        <v>0</v>
      </c>
    </row>
    <row r="29" spans="1:5" x14ac:dyDescent="0.25">
      <c r="A29" s="4" t="s">
        <v>54</v>
      </c>
      <c r="B29" s="7"/>
      <c r="C29" s="7"/>
      <c r="D29" s="7"/>
      <c r="E29" s="8">
        <f t="shared" si="0"/>
        <v>0</v>
      </c>
    </row>
    <row r="30" spans="1:5" ht="25.5" x14ac:dyDescent="0.25">
      <c r="A30" s="2" t="s">
        <v>55</v>
      </c>
      <c r="B30" s="5" t="s">
        <v>32</v>
      </c>
      <c r="C30" s="6" t="s">
        <v>33</v>
      </c>
      <c r="D30" s="6" t="s">
        <v>34</v>
      </c>
      <c r="E30" s="6"/>
    </row>
    <row r="31" spans="1:5" x14ac:dyDescent="0.25">
      <c r="A31" s="4" t="s">
        <v>56</v>
      </c>
      <c r="B31" s="7"/>
      <c r="C31" s="7"/>
      <c r="D31" s="7"/>
      <c r="E31" s="8">
        <f t="shared" si="0"/>
        <v>0</v>
      </c>
    </row>
    <row r="32" spans="1:5" x14ac:dyDescent="0.25">
      <c r="A32" s="4" t="s">
        <v>49</v>
      </c>
      <c r="B32" s="7"/>
      <c r="C32" s="7"/>
      <c r="D32" s="7"/>
      <c r="E32" s="8">
        <v>18333998</v>
      </c>
    </row>
    <row r="35" spans="1:7" ht="15.75" x14ac:dyDescent="0.25">
      <c r="A35" s="10"/>
      <c r="B35" s="10"/>
      <c r="C35" s="10"/>
      <c r="D35" s="10" t="s">
        <v>35</v>
      </c>
      <c r="E35" s="33">
        <f>SUM(E11:E32)</f>
        <v>18333998</v>
      </c>
    </row>
    <row r="37" spans="1:7" x14ac:dyDescent="0.25">
      <c r="A37" s="11" t="s">
        <v>57</v>
      </c>
      <c r="B37" s="53" t="s">
        <v>58</v>
      </c>
      <c r="C37" s="53"/>
      <c r="D37" s="53"/>
      <c r="E37" s="53"/>
      <c r="F37" s="53"/>
      <c r="G37" s="12"/>
    </row>
    <row r="38" spans="1:7" x14ac:dyDescent="0.25">
      <c r="A38" s="54" t="s">
        <v>59</v>
      </c>
      <c r="B38" s="55"/>
      <c r="C38" s="55"/>
      <c r="D38" s="55"/>
      <c r="E38" s="55"/>
      <c r="F38" s="56"/>
      <c r="G38" s="13"/>
    </row>
    <row r="39" spans="1:7" x14ac:dyDescent="0.25">
      <c r="A39" s="4" t="s">
        <v>60</v>
      </c>
      <c r="B39" s="57" t="s">
        <v>75</v>
      </c>
      <c r="C39" s="58"/>
      <c r="D39" s="58"/>
      <c r="E39" s="58"/>
      <c r="F39" s="59"/>
      <c r="G39" s="14"/>
    </row>
    <row r="40" spans="1:7" x14ac:dyDescent="0.25">
      <c r="A40" s="4" t="s">
        <v>62</v>
      </c>
      <c r="B40" s="57"/>
      <c r="C40" s="58"/>
      <c r="D40" s="58"/>
      <c r="E40" s="58"/>
      <c r="F40" s="59"/>
      <c r="G40" s="14"/>
    </row>
    <row r="41" spans="1:7" ht="15.75" x14ac:dyDescent="0.25">
      <c r="A41" s="2" t="s">
        <v>63</v>
      </c>
      <c r="B41" s="43">
        <v>2018</v>
      </c>
      <c r="C41" s="38">
        <f>B41+1</f>
        <v>2019</v>
      </c>
      <c r="D41" s="38">
        <f>C41+1</f>
        <v>2020</v>
      </c>
      <c r="E41" s="38">
        <f>D41+1</f>
        <v>2021</v>
      </c>
      <c r="F41" s="38">
        <f>E41+1</f>
        <v>2022</v>
      </c>
      <c r="G41" s="10" t="s">
        <v>35</v>
      </c>
    </row>
    <row r="42" spans="1:7" ht="15.75" x14ac:dyDescent="0.25">
      <c r="A42" s="4" t="s">
        <v>64</v>
      </c>
      <c r="B42" s="18">
        <v>48000</v>
      </c>
      <c r="C42" s="18">
        <f>B42+3500</f>
        <v>51500</v>
      </c>
      <c r="D42" s="18">
        <f>C42+3500</f>
        <v>55000</v>
      </c>
      <c r="E42" s="18">
        <f>D42+3500</f>
        <v>58500</v>
      </c>
      <c r="F42" s="18">
        <f>E42+3500</f>
        <v>62000</v>
      </c>
      <c r="G42" s="10"/>
    </row>
    <row r="43" spans="1:7" x14ac:dyDescent="0.25">
      <c r="A43" s="4" t="s">
        <v>66</v>
      </c>
      <c r="B43" s="8">
        <v>32797850</v>
      </c>
      <c r="C43" s="8"/>
      <c r="D43" s="8"/>
      <c r="E43" s="8"/>
      <c r="F43" s="8"/>
      <c r="G43" s="34">
        <f>SUM(B43:F43)</f>
        <v>32797850</v>
      </c>
    </row>
    <row r="44" spans="1:7" x14ac:dyDescent="0.25">
      <c r="A44" s="4" t="s">
        <v>49</v>
      </c>
      <c r="B44" s="8"/>
      <c r="C44" s="8"/>
      <c r="D44" s="8"/>
      <c r="E44" s="8"/>
      <c r="F44" s="8"/>
      <c r="G44" s="15">
        <f t="shared" ref="G44:G52" si="1">SUM(B44:F44)</f>
        <v>0</v>
      </c>
    </row>
    <row r="45" spans="1:7" x14ac:dyDescent="0.25">
      <c r="A45" s="2" t="s">
        <v>67</v>
      </c>
      <c r="B45" s="8"/>
      <c r="C45" s="8"/>
      <c r="D45" s="8"/>
      <c r="E45" s="8"/>
      <c r="F45" s="8"/>
      <c r="G45" s="15">
        <f t="shared" si="1"/>
        <v>0</v>
      </c>
    </row>
    <row r="46" spans="1:7" x14ac:dyDescent="0.25">
      <c r="A46" s="4" t="s">
        <v>68</v>
      </c>
      <c r="B46" s="8"/>
      <c r="C46" s="8"/>
      <c r="D46" s="8"/>
      <c r="E46" s="8"/>
      <c r="F46" s="8"/>
      <c r="G46" s="15">
        <f t="shared" si="1"/>
        <v>0</v>
      </c>
    </row>
    <row r="47" spans="1:7" x14ac:dyDescent="0.25">
      <c r="A47" s="2" t="s">
        <v>69</v>
      </c>
      <c r="B47" s="8"/>
      <c r="C47" s="8"/>
      <c r="D47" s="8"/>
      <c r="E47" s="8"/>
      <c r="F47" s="8"/>
      <c r="G47" s="15">
        <f t="shared" si="1"/>
        <v>0</v>
      </c>
    </row>
    <row r="48" spans="1:7" x14ac:dyDescent="0.25">
      <c r="A48" s="4" t="s">
        <v>70</v>
      </c>
      <c r="B48" s="8"/>
      <c r="C48" s="8"/>
      <c r="D48" s="8"/>
      <c r="E48" s="8"/>
      <c r="F48" s="8"/>
      <c r="G48" s="15">
        <f t="shared" si="1"/>
        <v>0</v>
      </c>
    </row>
    <row r="49" spans="1:7" x14ac:dyDescent="0.25">
      <c r="A49" s="4" t="s">
        <v>71</v>
      </c>
      <c r="B49" s="8"/>
      <c r="C49" s="8"/>
      <c r="D49" s="8"/>
      <c r="E49" s="8"/>
      <c r="F49" s="8"/>
      <c r="G49" s="15">
        <f t="shared" si="1"/>
        <v>0</v>
      </c>
    </row>
    <row r="50" spans="1:7" x14ac:dyDescent="0.25">
      <c r="A50" s="4" t="s">
        <v>72</v>
      </c>
      <c r="B50" s="8">
        <f>(10000*442.771+10000*379.143+28000*329.29)/2</f>
        <v>8719630</v>
      </c>
      <c r="C50" s="8">
        <f>10000*442.771+10000*379.143+28000*329.29</f>
        <v>17439260</v>
      </c>
      <c r="D50" s="8">
        <f>10000*442.771+10000*379.143+30000*329.29+(C42-50000)*263.965</f>
        <v>18493787.5</v>
      </c>
      <c r="E50" s="8">
        <f>10000*442.771+10000*379.143+30000*329.29+(D42-50000)*263.965</f>
        <v>19417665</v>
      </c>
      <c r="F50" s="8">
        <f>10000*442.771+10000*379.143+30000*329.29+(E42-50000)*263.965</f>
        <v>20341542.5</v>
      </c>
      <c r="G50" s="35">
        <f>SUM(C50:F50)</f>
        <v>75692255</v>
      </c>
    </row>
    <row r="51" spans="1:7" x14ac:dyDescent="0.25">
      <c r="A51" s="4" t="s">
        <v>73</v>
      </c>
      <c r="B51" s="8"/>
      <c r="C51" s="8"/>
      <c r="D51" s="8"/>
      <c r="E51" s="8"/>
      <c r="F51" s="8"/>
      <c r="G51" s="15">
        <f t="shared" si="1"/>
        <v>0</v>
      </c>
    </row>
    <row r="52" spans="1:7" x14ac:dyDescent="0.25">
      <c r="A52" s="4" t="s">
        <v>74</v>
      </c>
      <c r="B52" s="8"/>
      <c r="C52" s="8"/>
      <c r="D52" s="8"/>
      <c r="E52" s="8"/>
      <c r="F52" s="8"/>
      <c r="G52" s="44">
        <f t="shared" si="1"/>
        <v>0</v>
      </c>
    </row>
    <row r="53" spans="1:7" x14ac:dyDescent="0.25">
      <c r="A53" s="16"/>
      <c r="B53" s="15"/>
      <c r="C53" s="15"/>
      <c r="D53" s="15"/>
      <c r="E53" s="15"/>
      <c r="F53" s="15"/>
      <c r="G53" s="15"/>
    </row>
    <row r="54" spans="1:7" x14ac:dyDescent="0.25">
      <c r="A54" s="16"/>
      <c r="B54" s="15"/>
      <c r="C54" s="15"/>
      <c r="D54" s="15"/>
      <c r="E54" s="15"/>
      <c r="F54" s="15"/>
      <c r="G54" s="15"/>
    </row>
    <row r="55" spans="1:7" ht="15.75" x14ac:dyDescent="0.25">
      <c r="A55" s="10" t="s">
        <v>35</v>
      </c>
      <c r="B55" s="15">
        <f>SUM(B43:B52)+'[1]2. Implementation effort'!E68</f>
        <v>41517480</v>
      </c>
      <c r="C55" s="15">
        <f>SUM(C43:C52)</f>
        <v>17439260</v>
      </c>
      <c r="D55" s="15">
        <f>SUM(D43:D52)</f>
        <v>18493787.5</v>
      </c>
      <c r="E55" s="15">
        <f>SUM(E43:E52)</f>
        <v>19417665</v>
      </c>
      <c r="F55" s="15">
        <f>SUM(F43:F52)</f>
        <v>20341542.5</v>
      </c>
      <c r="G55" s="17">
        <f>SUM(B55:F55)</f>
        <v>117209735</v>
      </c>
    </row>
  </sheetData>
  <mergeCells count="12">
    <mergeCell ref="A1:H1"/>
    <mergeCell ref="B9:E9"/>
    <mergeCell ref="B37:F37"/>
    <mergeCell ref="A38:F38"/>
    <mergeCell ref="B39:F39"/>
    <mergeCell ref="B40:F40"/>
    <mergeCell ref="B8:E8"/>
    <mergeCell ref="B3:E3"/>
    <mergeCell ref="D4:E4"/>
    <mergeCell ref="B5:E5"/>
    <mergeCell ref="B6:E6"/>
    <mergeCell ref="B7:E7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2D051D-20B5-4F8E-A5CF-9BBAD7E2BF58}">
  <dimension ref="A1:H56"/>
  <sheetViews>
    <sheetView tabSelected="1" workbookViewId="0">
      <selection activeCell="A2" sqref="A2"/>
    </sheetView>
  </sheetViews>
  <sheetFormatPr baseColWidth="10" defaultColWidth="8.7109375" defaultRowHeight="15" x14ac:dyDescent="0.25"/>
  <cols>
    <col min="1" max="1" width="65.5703125" bestFit="1" customWidth="1"/>
    <col min="2" max="2" width="12.42578125" customWidth="1"/>
    <col min="3" max="3" width="12.85546875" customWidth="1"/>
    <col min="4" max="4" width="13" customWidth="1"/>
    <col min="5" max="5" width="13.42578125" customWidth="1"/>
    <col min="6" max="6" width="9.85546875" bestFit="1" customWidth="1"/>
    <col min="7" max="7" width="12.5703125" customWidth="1"/>
  </cols>
  <sheetData>
    <row r="1" spans="1:8" ht="31.5" customHeight="1" x14ac:dyDescent="0.25">
      <c r="A1" s="62" t="s">
        <v>76</v>
      </c>
      <c r="B1" s="63"/>
      <c r="C1" s="63"/>
      <c r="D1" s="63"/>
      <c r="E1" s="63"/>
      <c r="F1" s="63"/>
      <c r="G1" s="63"/>
      <c r="H1" s="64"/>
    </row>
    <row r="3" spans="1:8" x14ac:dyDescent="0.25">
      <c r="A3" s="1" t="s">
        <v>18</v>
      </c>
      <c r="B3" s="51" t="s">
        <v>58</v>
      </c>
      <c r="C3" s="51"/>
      <c r="D3" s="51"/>
      <c r="E3" s="51"/>
    </row>
    <row r="4" spans="1:8" hidden="1" x14ac:dyDescent="0.25">
      <c r="A4" s="2" t="s">
        <v>25</v>
      </c>
      <c r="B4" s="3"/>
      <c r="C4" s="3"/>
      <c r="D4" s="52"/>
      <c r="E4" s="52"/>
    </row>
    <row r="5" spans="1:8" hidden="1" x14ac:dyDescent="0.25">
      <c r="A5" s="4" t="s">
        <v>26</v>
      </c>
      <c r="B5" s="50"/>
      <c r="C5" s="50"/>
      <c r="D5" s="50"/>
      <c r="E5" s="50"/>
    </row>
    <row r="6" spans="1:8" hidden="1" x14ac:dyDescent="0.25">
      <c r="A6" s="4" t="s">
        <v>27</v>
      </c>
      <c r="B6" s="50"/>
      <c r="C6" s="50"/>
      <c r="D6" s="50"/>
      <c r="E6" s="50"/>
    </row>
    <row r="7" spans="1:8" hidden="1" x14ac:dyDescent="0.25">
      <c r="A7" s="4" t="s">
        <v>28</v>
      </c>
      <c r="B7" s="50"/>
      <c r="C7" s="50"/>
      <c r="D7" s="50"/>
      <c r="E7" s="50"/>
    </row>
    <row r="8" spans="1:8" hidden="1" x14ac:dyDescent="0.25">
      <c r="A8" s="4" t="s">
        <v>29</v>
      </c>
      <c r="B8" s="50"/>
      <c r="C8" s="50"/>
      <c r="D8" s="50"/>
      <c r="E8" s="50"/>
    </row>
    <row r="9" spans="1:8" hidden="1" x14ac:dyDescent="0.25">
      <c r="A9" s="4" t="s">
        <v>30</v>
      </c>
      <c r="B9" s="50"/>
      <c r="C9" s="50"/>
      <c r="D9" s="50"/>
      <c r="E9" s="50"/>
    </row>
    <row r="10" spans="1:8" ht="25.5" x14ac:dyDescent="0.25">
      <c r="A10" s="2" t="s">
        <v>31</v>
      </c>
      <c r="B10" s="5" t="s">
        <v>32</v>
      </c>
      <c r="C10" s="6" t="s">
        <v>33</v>
      </c>
      <c r="D10" s="6" t="s">
        <v>34</v>
      </c>
      <c r="E10" s="6" t="s">
        <v>35</v>
      </c>
    </row>
    <row r="11" spans="1:8" x14ac:dyDescent="0.25">
      <c r="A11" s="4" t="s">
        <v>36</v>
      </c>
      <c r="B11" s="7"/>
      <c r="C11" s="7"/>
      <c r="D11" s="7"/>
      <c r="E11" s="8">
        <f>D11*C11*B11</f>
        <v>0</v>
      </c>
    </row>
    <row r="12" spans="1:8" x14ac:dyDescent="0.25">
      <c r="A12" s="4" t="s">
        <v>37</v>
      </c>
      <c r="B12" s="7"/>
      <c r="C12" s="7"/>
      <c r="D12" s="7"/>
      <c r="E12" s="8">
        <f t="shared" ref="E12:E31" si="0">D12*C12*B12</f>
        <v>0</v>
      </c>
    </row>
    <row r="13" spans="1:8" x14ac:dyDescent="0.25">
      <c r="A13" s="4" t="s">
        <v>38</v>
      </c>
      <c r="B13" s="7"/>
      <c r="C13" s="7"/>
      <c r="D13" s="7"/>
      <c r="E13" s="8">
        <f t="shared" si="0"/>
        <v>0</v>
      </c>
    </row>
    <row r="14" spans="1:8" x14ac:dyDescent="0.25">
      <c r="A14" s="4" t="s">
        <v>39</v>
      </c>
      <c r="B14" s="7"/>
      <c r="C14" s="7"/>
      <c r="D14" s="7"/>
      <c r="E14" s="8">
        <f t="shared" si="0"/>
        <v>0</v>
      </c>
    </row>
    <row r="15" spans="1:8" ht="25.5" x14ac:dyDescent="0.25">
      <c r="A15" s="2" t="s">
        <v>40</v>
      </c>
      <c r="B15" s="5" t="s">
        <v>32</v>
      </c>
      <c r="C15" s="6" t="s">
        <v>33</v>
      </c>
      <c r="D15" s="6" t="s">
        <v>34</v>
      </c>
      <c r="E15" s="6"/>
    </row>
    <row r="16" spans="1:8" x14ac:dyDescent="0.25">
      <c r="A16" s="4" t="s">
        <v>41</v>
      </c>
      <c r="B16" s="7"/>
      <c r="C16" s="7"/>
      <c r="D16" s="7"/>
      <c r="E16" s="8">
        <f t="shared" si="0"/>
        <v>0</v>
      </c>
    </row>
    <row r="17" spans="1:5" x14ac:dyDescent="0.25">
      <c r="A17" s="4" t="s">
        <v>42</v>
      </c>
      <c r="B17" s="7"/>
      <c r="C17" s="7"/>
      <c r="D17" s="7"/>
      <c r="E17" s="8">
        <f t="shared" si="0"/>
        <v>0</v>
      </c>
    </row>
    <row r="18" spans="1:5" x14ac:dyDescent="0.25">
      <c r="A18" s="4" t="s">
        <v>43</v>
      </c>
      <c r="B18" s="7"/>
      <c r="C18" s="7"/>
      <c r="D18" s="7"/>
      <c r="E18" s="8">
        <f t="shared" si="0"/>
        <v>0</v>
      </c>
    </row>
    <row r="19" spans="1:5" x14ac:dyDescent="0.25">
      <c r="A19" s="4" t="s">
        <v>44</v>
      </c>
      <c r="B19" s="7"/>
      <c r="C19" s="7"/>
      <c r="D19" s="7"/>
      <c r="E19" s="8">
        <f t="shared" si="0"/>
        <v>0</v>
      </c>
    </row>
    <row r="20" spans="1:5" x14ac:dyDescent="0.25">
      <c r="A20" s="4" t="s">
        <v>45</v>
      </c>
      <c r="B20" s="7"/>
      <c r="C20" s="7"/>
      <c r="D20" s="7"/>
      <c r="E20" s="8">
        <f t="shared" si="0"/>
        <v>0</v>
      </c>
    </row>
    <row r="21" spans="1:5" x14ac:dyDescent="0.25">
      <c r="A21" s="4" t="s">
        <v>46</v>
      </c>
      <c r="B21" s="7"/>
      <c r="C21" s="7"/>
      <c r="D21" s="7"/>
      <c r="E21" s="8">
        <f t="shared" si="0"/>
        <v>0</v>
      </c>
    </row>
    <row r="22" spans="1:5" x14ac:dyDescent="0.25">
      <c r="A22" s="4" t="s">
        <v>47</v>
      </c>
      <c r="B22" s="7"/>
      <c r="C22" s="7"/>
      <c r="D22" s="7"/>
      <c r="E22" s="8">
        <f t="shared" si="0"/>
        <v>0</v>
      </c>
    </row>
    <row r="23" spans="1:5" x14ac:dyDescent="0.25">
      <c r="A23" s="4" t="s">
        <v>48</v>
      </c>
      <c r="B23" s="7"/>
      <c r="C23" s="7"/>
      <c r="D23" s="7"/>
      <c r="E23" s="8">
        <f t="shared" si="0"/>
        <v>0</v>
      </c>
    </row>
    <row r="24" spans="1:5" x14ac:dyDescent="0.25">
      <c r="A24" s="4" t="s">
        <v>49</v>
      </c>
      <c r="B24" s="7"/>
      <c r="C24" s="7"/>
      <c r="D24" s="7"/>
      <c r="E24" s="9"/>
    </row>
    <row r="25" spans="1:5" ht="25.5" x14ac:dyDescent="0.25">
      <c r="A25" s="2" t="s">
        <v>50</v>
      </c>
      <c r="B25" s="5" t="s">
        <v>32</v>
      </c>
      <c r="C25" s="6" t="s">
        <v>33</v>
      </c>
      <c r="D25" s="6" t="s">
        <v>34</v>
      </c>
      <c r="E25" s="6"/>
    </row>
    <row r="26" spans="1:5" x14ac:dyDescent="0.25">
      <c r="A26" s="4" t="s">
        <v>51</v>
      </c>
      <c r="B26" s="7"/>
      <c r="C26" s="7"/>
      <c r="D26" s="7"/>
      <c r="E26" s="8">
        <f t="shared" si="0"/>
        <v>0</v>
      </c>
    </row>
    <row r="27" spans="1:5" x14ac:dyDescent="0.25">
      <c r="A27" s="4" t="s">
        <v>52</v>
      </c>
      <c r="B27" s="7"/>
      <c r="C27" s="7"/>
      <c r="D27" s="7"/>
      <c r="E27" s="8">
        <f t="shared" si="0"/>
        <v>0</v>
      </c>
    </row>
    <row r="28" spans="1:5" x14ac:dyDescent="0.25">
      <c r="A28" s="4" t="s">
        <v>53</v>
      </c>
      <c r="B28" s="7"/>
      <c r="C28" s="7"/>
      <c r="D28" s="7"/>
      <c r="E28" s="8">
        <f t="shared" si="0"/>
        <v>0</v>
      </c>
    </row>
    <row r="29" spans="1:5" x14ac:dyDescent="0.25">
      <c r="A29" s="4" t="s">
        <v>54</v>
      </c>
      <c r="B29" s="7"/>
      <c r="C29" s="7"/>
      <c r="D29" s="7"/>
      <c r="E29" s="8">
        <f t="shared" si="0"/>
        <v>0</v>
      </c>
    </row>
    <row r="30" spans="1:5" ht="25.5" x14ac:dyDescent="0.25">
      <c r="A30" s="2" t="s">
        <v>55</v>
      </c>
      <c r="B30" s="5" t="s">
        <v>32</v>
      </c>
      <c r="C30" s="6" t="s">
        <v>33</v>
      </c>
      <c r="D30" s="6" t="s">
        <v>34</v>
      </c>
      <c r="E30" s="6"/>
    </row>
    <row r="31" spans="1:5" x14ac:dyDescent="0.25">
      <c r="A31" s="4" t="s">
        <v>56</v>
      </c>
      <c r="B31" s="7"/>
      <c r="C31" s="7"/>
      <c r="D31" s="7"/>
      <c r="E31" s="8">
        <f t="shared" si="0"/>
        <v>0</v>
      </c>
    </row>
    <row r="32" spans="1:5" x14ac:dyDescent="0.25">
      <c r="A32" s="4" t="s">
        <v>49</v>
      </c>
      <c r="B32" s="7"/>
      <c r="C32" s="7"/>
      <c r="D32" s="7"/>
      <c r="E32" s="8">
        <v>123000</v>
      </c>
    </row>
    <row r="35" spans="1:7" ht="15.75" x14ac:dyDescent="0.25">
      <c r="A35" s="10"/>
      <c r="B35" s="10"/>
      <c r="C35" s="10"/>
      <c r="D35" s="10" t="s">
        <v>35</v>
      </c>
      <c r="E35" s="33">
        <f>SUM(E11:E32)</f>
        <v>123000</v>
      </c>
    </row>
    <row r="37" spans="1:7" x14ac:dyDescent="0.25">
      <c r="A37" s="11" t="s">
        <v>57</v>
      </c>
      <c r="B37" s="53" t="s">
        <v>58</v>
      </c>
      <c r="C37" s="53"/>
      <c r="D37" s="53"/>
      <c r="E37" s="53"/>
      <c r="F37" s="53"/>
      <c r="G37" s="12"/>
    </row>
    <row r="38" spans="1:7" x14ac:dyDescent="0.25">
      <c r="A38" s="54" t="s">
        <v>59</v>
      </c>
      <c r="B38" s="55"/>
      <c r="C38" s="55"/>
      <c r="D38" s="55"/>
      <c r="E38" s="55"/>
      <c r="F38" s="56"/>
      <c r="G38" s="13"/>
    </row>
    <row r="39" spans="1:7" x14ac:dyDescent="0.25">
      <c r="A39" s="4" t="s">
        <v>60</v>
      </c>
      <c r="B39" s="57" t="s">
        <v>61</v>
      </c>
      <c r="C39" s="58"/>
      <c r="D39" s="58"/>
      <c r="E39" s="58"/>
      <c r="F39" s="59"/>
      <c r="G39" s="14"/>
    </row>
    <row r="40" spans="1:7" x14ac:dyDescent="0.25">
      <c r="A40" s="4" t="s">
        <v>62</v>
      </c>
      <c r="B40" s="57"/>
      <c r="C40" s="58"/>
      <c r="D40" s="58"/>
      <c r="E40" s="58"/>
      <c r="F40" s="59"/>
      <c r="G40" s="14"/>
    </row>
    <row r="41" spans="1:7" ht="15.75" x14ac:dyDescent="0.25">
      <c r="A41" s="2" t="s">
        <v>63</v>
      </c>
      <c r="B41" s="43">
        <v>2018</v>
      </c>
      <c r="C41" s="38">
        <f>B41+1</f>
        <v>2019</v>
      </c>
      <c r="D41" s="38">
        <f>C41+1</f>
        <v>2020</v>
      </c>
      <c r="E41" s="38">
        <f>D41+1</f>
        <v>2021</v>
      </c>
      <c r="F41" s="38">
        <f>E41+1</f>
        <v>2022</v>
      </c>
      <c r="G41" s="10" t="s">
        <v>35</v>
      </c>
    </row>
    <row r="42" spans="1:7" ht="15.75" x14ac:dyDescent="0.25">
      <c r="A42" s="4" t="s">
        <v>64</v>
      </c>
      <c r="B42" s="18">
        <v>48000</v>
      </c>
      <c r="C42" s="18">
        <f>B42+3500</f>
        <v>51500</v>
      </c>
      <c r="D42" s="18">
        <f>C42+3500</f>
        <v>55000</v>
      </c>
      <c r="E42" s="18">
        <f>D42+3500</f>
        <v>58500</v>
      </c>
      <c r="F42" s="18">
        <f>E42+3500</f>
        <v>62000</v>
      </c>
      <c r="G42" s="10"/>
    </row>
    <row r="43" spans="1:7" ht="15.75" x14ac:dyDescent="0.25">
      <c r="A43" s="4" t="s">
        <v>65</v>
      </c>
      <c r="B43" s="18">
        <v>50</v>
      </c>
      <c r="C43" s="18">
        <v>60</v>
      </c>
      <c r="D43" s="18">
        <v>70</v>
      </c>
      <c r="E43" s="18">
        <v>80</v>
      </c>
      <c r="F43" s="18">
        <v>90</v>
      </c>
      <c r="G43" s="10"/>
    </row>
    <row r="44" spans="1:7" x14ac:dyDescent="0.25">
      <c r="A44" s="4" t="s">
        <v>66</v>
      </c>
      <c r="B44" s="8">
        <f>95000+B43*750</f>
        <v>132500</v>
      </c>
      <c r="C44" s="8">
        <f>(C43-B43)*750</f>
        <v>7500</v>
      </c>
      <c r="D44" s="8">
        <f>(D43-C43)*750</f>
        <v>7500</v>
      </c>
      <c r="E44" s="8">
        <f>(E43-D43)*750</f>
        <v>7500</v>
      </c>
      <c r="F44" s="8">
        <f>(F43-E43)*750</f>
        <v>7500</v>
      </c>
      <c r="G44" s="34">
        <f>SUM(B44:F44)</f>
        <v>162500</v>
      </c>
    </row>
    <row r="45" spans="1:7" x14ac:dyDescent="0.25">
      <c r="A45" s="4" t="s">
        <v>49</v>
      </c>
      <c r="B45" s="8"/>
      <c r="C45" s="8"/>
      <c r="D45" s="8"/>
      <c r="E45" s="8"/>
      <c r="F45" s="8"/>
      <c r="G45" s="15">
        <f t="shared" ref="G45:G53" si="1">SUM(B45:F45)</f>
        <v>0</v>
      </c>
    </row>
    <row r="46" spans="1:7" x14ac:dyDescent="0.25">
      <c r="A46" s="2" t="s">
        <v>67</v>
      </c>
      <c r="B46" s="8"/>
      <c r="C46" s="8"/>
      <c r="D46" s="8"/>
      <c r="E46" s="8"/>
      <c r="F46" s="8"/>
      <c r="G46" s="15">
        <f t="shared" si="1"/>
        <v>0</v>
      </c>
    </row>
    <row r="47" spans="1:7" x14ac:dyDescent="0.25">
      <c r="A47" s="4" t="s">
        <v>68</v>
      </c>
      <c r="B47" s="8"/>
      <c r="C47" s="8"/>
      <c r="D47" s="8"/>
      <c r="E47" s="8"/>
      <c r="F47" s="8"/>
      <c r="G47" s="15">
        <f t="shared" si="1"/>
        <v>0</v>
      </c>
    </row>
    <row r="48" spans="1:7" x14ac:dyDescent="0.25">
      <c r="A48" s="2" t="s">
        <v>69</v>
      </c>
      <c r="B48" s="8"/>
      <c r="C48" s="8"/>
      <c r="D48" s="8"/>
      <c r="E48" s="8"/>
      <c r="F48" s="8"/>
      <c r="G48" s="15">
        <f t="shared" si="1"/>
        <v>0</v>
      </c>
    </row>
    <row r="49" spans="1:8" x14ac:dyDescent="0.25">
      <c r="A49" s="4" t="s">
        <v>70</v>
      </c>
      <c r="B49" s="8">
        <f>10000+5000+20000+2000*3</f>
        <v>41000</v>
      </c>
      <c r="C49" s="8">
        <v>2000</v>
      </c>
      <c r="D49" s="8">
        <v>2000</v>
      </c>
      <c r="E49" s="8">
        <v>2000</v>
      </c>
      <c r="F49" s="8">
        <v>2000</v>
      </c>
      <c r="G49" s="15">
        <f t="shared" si="1"/>
        <v>49000</v>
      </c>
    </row>
    <row r="50" spans="1:8" x14ac:dyDescent="0.25">
      <c r="A50" s="4" t="s">
        <v>71</v>
      </c>
      <c r="B50" s="8"/>
      <c r="C50" s="8"/>
      <c r="D50" s="8"/>
      <c r="E50" s="8"/>
      <c r="F50" s="8"/>
      <c r="G50" s="15">
        <f t="shared" si="1"/>
        <v>0</v>
      </c>
    </row>
    <row r="51" spans="1:8" x14ac:dyDescent="0.25">
      <c r="A51" s="4" t="s">
        <v>72</v>
      </c>
      <c r="B51" s="8">
        <f>0.2*(B49+B44)</f>
        <v>34700</v>
      </c>
      <c r="C51" s="8">
        <f>0.2*SUM(B44:C49)</f>
        <v>36600</v>
      </c>
      <c r="D51" s="8">
        <f>0.2*SUM(B44:D49)</f>
        <v>38500</v>
      </c>
      <c r="E51" s="8">
        <f>0.2*SUM(B44:E49)</f>
        <v>40400</v>
      </c>
      <c r="F51" s="8">
        <f>0.2*SUM(B44:F49)</f>
        <v>42300</v>
      </c>
      <c r="G51" s="35">
        <f t="shared" si="1"/>
        <v>192500</v>
      </c>
    </row>
    <row r="52" spans="1:8" x14ac:dyDescent="0.25">
      <c r="A52" s="4" t="s">
        <v>73</v>
      </c>
      <c r="B52" s="8"/>
      <c r="C52" s="8"/>
      <c r="D52" s="8"/>
      <c r="E52" s="8"/>
      <c r="F52" s="8"/>
      <c r="G52" s="15">
        <f t="shared" si="1"/>
        <v>0</v>
      </c>
    </row>
    <row r="53" spans="1:8" x14ac:dyDescent="0.25">
      <c r="A53" s="4" t="s">
        <v>74</v>
      </c>
      <c r="B53" s="8">
        <v>38000</v>
      </c>
      <c r="C53" s="8">
        <v>38000</v>
      </c>
      <c r="D53" s="8">
        <v>38000</v>
      </c>
      <c r="E53" s="8">
        <v>38000</v>
      </c>
      <c r="F53" s="8">
        <v>38000</v>
      </c>
      <c r="G53" s="44">
        <f t="shared" si="1"/>
        <v>190000</v>
      </c>
    </row>
    <row r="54" spans="1:8" x14ac:dyDescent="0.25">
      <c r="A54" s="16"/>
      <c r="B54" s="15"/>
      <c r="C54" s="15"/>
      <c r="D54" s="15"/>
      <c r="E54" s="15"/>
      <c r="F54" s="15"/>
      <c r="G54" s="15"/>
    </row>
    <row r="55" spans="1:8" x14ac:dyDescent="0.25">
      <c r="A55" s="16"/>
      <c r="B55" s="15"/>
      <c r="C55" s="15"/>
      <c r="D55" s="15"/>
      <c r="E55" s="15"/>
      <c r="F55" s="15"/>
      <c r="G55" s="15"/>
    </row>
    <row r="56" spans="1:8" ht="15.75" x14ac:dyDescent="0.25">
      <c r="A56" s="10" t="s">
        <v>35</v>
      </c>
      <c r="B56" s="15">
        <f>SUM(B44:B53)+'[1]2. Implementation effort'!E68</f>
        <v>246200</v>
      </c>
      <c r="C56" s="15">
        <f>SUM(C44:C53)</f>
        <v>84100</v>
      </c>
      <c r="D56" s="15">
        <f>SUM(D44:D53)</f>
        <v>86000</v>
      </c>
      <c r="E56" s="15">
        <f>SUM(E44:E53)</f>
        <v>87900</v>
      </c>
      <c r="F56" s="15">
        <f>SUM(F44:F53)</f>
        <v>89800</v>
      </c>
      <c r="G56" s="17">
        <f>SUM(G44:G53)+E35</f>
        <v>717000</v>
      </c>
      <c r="H56" s="15"/>
    </row>
  </sheetData>
  <mergeCells count="12">
    <mergeCell ref="A1:H1"/>
    <mergeCell ref="B9:E9"/>
    <mergeCell ref="B37:F37"/>
    <mergeCell ref="A38:F38"/>
    <mergeCell ref="B39:F39"/>
    <mergeCell ref="B40:F40"/>
    <mergeCell ref="B8:E8"/>
    <mergeCell ref="B3:E3"/>
    <mergeCell ref="D4:E4"/>
    <mergeCell ref="B5:E5"/>
    <mergeCell ref="B6:E6"/>
    <mergeCell ref="B7:E7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9B5D6E56DD3C648ADAB9BAEC909B38D" ma:contentTypeVersion="14" ma:contentTypeDescription="Crée un document." ma:contentTypeScope="" ma:versionID="0c1775a4755be9c20b35d8578da1c463">
  <xsd:schema xmlns:xsd="http://www.w3.org/2001/XMLSchema" xmlns:xs="http://www.w3.org/2001/XMLSchema" xmlns:p="http://schemas.microsoft.com/office/2006/metadata/properties" xmlns:ns2="bc2c27de-4e3f-4b20-ac39-6ff5941bb1b8" xmlns:ns3="45a62b80-29c4-49f3-a17e-757007489200" targetNamespace="http://schemas.microsoft.com/office/2006/metadata/properties" ma:root="true" ma:fieldsID="4dca32ec83051736a3d032b70fac92ee" ns2:_="" ns3:_="">
    <xsd:import namespace="bc2c27de-4e3f-4b20-ac39-6ff5941bb1b8"/>
    <xsd:import namespace="45a62b80-29c4-49f3-a17e-75700748920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  <xsd:element ref="ns2:Preview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c27de-4e3f-4b20-ac39-6ff5941bb1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Preview" ma:index="21" nillable="true" ma:displayName="Preview" ma:format="Thumbnail" ma:internalName="Preview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a62b80-29c4-49f3-a17e-75700748920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view xmlns="bc2c27de-4e3f-4b20-ac39-6ff5941bb1b8" xsi:nil="true"/>
  </documentManagement>
</p:properties>
</file>

<file path=customXml/itemProps1.xml><?xml version="1.0" encoding="utf-8"?>
<ds:datastoreItem xmlns:ds="http://schemas.openxmlformats.org/officeDocument/2006/customXml" ds:itemID="{86ABB06A-1F2E-43F5-9617-D3D93337670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c2c27de-4e3f-4b20-ac39-6ff5941bb1b8"/>
    <ds:schemaRef ds:uri="45a62b80-29c4-49f3-a17e-7570074892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5C867C0-2FC2-4739-A40A-3EC4D6C2D085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FDC972-29D1-4DAE-9392-542B57FE3C17}">
  <ds:schemaRefs>
    <ds:schemaRef ds:uri="http://schemas.microsoft.com/office/2006/metadata/properties"/>
    <ds:schemaRef ds:uri="http://schemas.microsoft.com/office/infopath/2007/PartnerControls"/>
    <ds:schemaRef ds:uri="bc2c27de-4e3f-4b20-ac39-6ff5941bb1b8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9</vt:i4>
      </vt:variant>
    </vt:vector>
  </HeadingPairs>
  <TitlesOfParts>
    <vt:vector size="9" baseType="lpstr">
      <vt:lpstr>Mode d'emploi</vt:lpstr>
      <vt:lpstr>Exemple</vt:lpstr>
      <vt:lpstr>Comparatif</vt:lpstr>
      <vt:lpstr>Fournisseur #1</vt:lpstr>
      <vt:lpstr>Fournisseur #2</vt:lpstr>
      <vt:lpstr>Fournisseur #3</vt:lpstr>
      <vt:lpstr>Fournisseur #4</vt:lpstr>
      <vt:lpstr>Fournisseur #5</vt:lpstr>
      <vt:lpstr>Fournisseur #6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2022-05-13T11:58:26Z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0x01010039B5D6E56DD3C648ADAB9BAEC909B38D</vt:lpwstr>
  </property>
</Properties>
</file>